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1.xml" ContentType="application/vnd.openxmlformats-officedocument.drawingml.char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state="hidden" r:id="rId6"/>
    <sheet name="Sheet7" sheetId="7" r:id="rId7"/>
    <sheet name="B. krahasimi " sheetId="8" r:id="rId8"/>
    <sheet name="Sheet2_1" sheetId="9" r:id="rId9"/>
    <sheet name="Investimet " sheetId="10" r:id="rId10"/>
    <sheet name="Sheet1_1" sheetId="11" r:id="rId11"/>
    <sheet name="Sheet1_2" sheetId="12" r:id="rId12"/>
    <sheet name="Analiza Derivate " sheetId="13" r:id="rId13"/>
    <sheet name="Sheet4_1" sheetId="14" r:id="rId14"/>
    <sheet name="Sheet3_1" sheetId="15" r:id="rId15"/>
    <sheet name="Pas" sheetId="16" r:id="rId16"/>
  </sheets>
  <definedNames/>
  <calcPr fullCalcOnLoad="1"/>
</workbook>
</file>

<file path=xl/sharedStrings.xml><?xml version="1.0" encoding="utf-8"?>
<sst xmlns="http://schemas.openxmlformats.org/spreadsheetml/2006/main" count="1577" uniqueCount="536">
  <si>
    <t xml:space="preserve">Inspeksioni </t>
  </si>
  <si>
    <t>Kodi  16665</t>
  </si>
  <si>
    <t xml:space="preserve">Pasqyrat e ekzekutimit të buxhetit </t>
  </si>
  <si>
    <t xml:space="preserve">Nr </t>
  </si>
  <si>
    <t>Emërtimi</t>
  </si>
  <si>
    <t>Buxheti i</t>
  </si>
  <si>
    <t xml:space="preserve">Alokimet </t>
  </si>
  <si>
    <t>Shpenzimet</t>
  </si>
  <si>
    <t>Alokimi i</t>
  </si>
  <si>
    <t>%</t>
  </si>
  <si>
    <t>aprovuar</t>
  </si>
  <si>
    <t xml:space="preserve">e buxhetit </t>
  </si>
  <si>
    <t xml:space="preserve"> pa shpenzuar</t>
  </si>
  <si>
    <t>Kompensimi i të punësuarve</t>
  </si>
  <si>
    <t>Mallra dhe sherbime</t>
  </si>
  <si>
    <t xml:space="preserve">Subvencione </t>
  </si>
  <si>
    <t>Komunali</t>
  </si>
  <si>
    <t>Shpenzime kapitale</t>
  </si>
  <si>
    <t>Gjithesejt</t>
  </si>
  <si>
    <t>Shpenzimet - Inspeksioni - 16665</t>
  </si>
  <si>
    <t>Kodi</t>
  </si>
  <si>
    <t>Përshkrimi</t>
  </si>
  <si>
    <t>Shuma</t>
  </si>
  <si>
    <t>Paga neto</t>
  </si>
  <si>
    <t>Tatimi në te ardhurat personale</t>
  </si>
  <si>
    <t>Kontributi pensional - punëtorit</t>
  </si>
  <si>
    <t xml:space="preserve">Sindikata </t>
  </si>
  <si>
    <t xml:space="preserve">Pervoja e punes </t>
  </si>
  <si>
    <t>Kontributi pensional - punëdhënsit</t>
  </si>
  <si>
    <t xml:space="preserve">Shtesat e performances </t>
  </si>
  <si>
    <t>Totali i pagave</t>
  </si>
  <si>
    <t xml:space="preserve">Sherbimet kontraktuese tjera </t>
  </si>
  <si>
    <t>Pajisjet e trafikut</t>
  </si>
  <si>
    <t xml:space="preserve">Pajisjet tjera </t>
  </si>
  <si>
    <t xml:space="preserve">Mirembatja e ndertesave adminitrative dhe afariste </t>
  </si>
  <si>
    <t xml:space="preserve">Mirembatja e teknologjis informative dhe te komunikimit </t>
  </si>
  <si>
    <t>Totali për shërbimeve dhe mallra</t>
  </si>
  <si>
    <t>Subvencionet dhe transfere</t>
  </si>
  <si>
    <t>Totali i subvencioneve</t>
  </si>
  <si>
    <t xml:space="preserve">Investime kapitale </t>
  </si>
  <si>
    <t>Tatali i investimeve kapitale</t>
  </si>
  <si>
    <t>Gjithsej shpenzimet</t>
  </si>
  <si>
    <t xml:space="preserve">Zyra e Kuvendit Komunal </t>
  </si>
  <si>
    <t xml:space="preserve">Kodi 16933 </t>
  </si>
  <si>
    <t xml:space="preserve">Alokimi i </t>
  </si>
  <si>
    <t>pa shpenzuar</t>
  </si>
  <si>
    <t>Gjithsej</t>
  </si>
  <si>
    <t xml:space="preserve"> Shpenzimet e zyrës së Kuvendit Komunal </t>
  </si>
  <si>
    <t>Shtesa e veçant per te zgjedhurit</t>
  </si>
  <si>
    <t xml:space="preserve">Subvencione dhe transfere </t>
  </si>
  <si>
    <t xml:space="preserve">Investime Kapitale </t>
  </si>
  <si>
    <t>Bujqësi pylltari dhe zhvillim rural</t>
  </si>
  <si>
    <t>Kodi  47033</t>
  </si>
  <si>
    <t>Shpenzimet - Bujqësia 47033</t>
  </si>
  <si>
    <t xml:space="preserve">Transporti per udhetime zyrtare jashte vendit </t>
  </si>
  <si>
    <t>para xhepi/meditjet per udhetime zyrtare jashte vendit</t>
  </si>
  <si>
    <t xml:space="preserve">Totali për shërbime mallra </t>
  </si>
  <si>
    <t xml:space="preserve">investime kapitale </t>
  </si>
  <si>
    <t>Buxhet e financa</t>
  </si>
  <si>
    <t>Kodi  17533</t>
  </si>
  <si>
    <t>Shpenzimet - Buxhet e Financa 17533</t>
  </si>
  <si>
    <t xml:space="preserve">Transporti per udhetime zyrtare brenda vendit </t>
  </si>
  <si>
    <t xml:space="preserve">Transporti per udhetime jashte vendit </t>
  </si>
  <si>
    <t xml:space="preserve">Para xhepi/meditje per udhetime zyrtare jashte vendit </t>
  </si>
  <si>
    <t xml:space="preserve">Akomodimi per udhetime zyrtare jashte vendit </t>
  </si>
  <si>
    <t xml:space="preserve">Telefonia mobile </t>
  </si>
  <si>
    <t xml:space="preserve">Sherbime keshilldhenese dhe profesionale </t>
  </si>
  <si>
    <t>sherbime te veqanta - konsulente dhe kontraktor individual</t>
  </si>
  <si>
    <t>Sherbimet e shtypjes /printimit</t>
  </si>
  <si>
    <t xml:space="preserve">Shpenzimet e anetaresimit </t>
  </si>
  <si>
    <t xml:space="preserve">Furnizimet per zyre </t>
  </si>
  <si>
    <t>Mirembatja e teknologjis informative dhe te komunikimit</t>
  </si>
  <si>
    <t xml:space="preserve">Mirembatja e mobiljeve dhe paisjeve </t>
  </si>
  <si>
    <t>Kompenzimi i perfaqesimit brenda vendit</t>
  </si>
  <si>
    <t>Totali për shërbime dhe mallra</t>
  </si>
  <si>
    <t>subvencione dhe transfere</t>
  </si>
  <si>
    <t xml:space="preserve">Pagesa sipas vendimeve gjyqesore </t>
  </si>
  <si>
    <t>Kultur rini e sport</t>
  </si>
  <si>
    <t>Kodi  85033</t>
  </si>
  <si>
    <t xml:space="preserve">          Shpenzimet e drejtoris për kultur rini  e sport  85033</t>
  </si>
  <si>
    <t xml:space="preserve">Transport per udhetime zyrtare mbrenda vendit </t>
  </si>
  <si>
    <t xml:space="preserve">Akomodimi per udhetime zyrtare brenda vendit </t>
  </si>
  <si>
    <t>Transporti per udhetime zyrtare jashte vendit</t>
  </si>
  <si>
    <t>sherbimet e shtypjes/printimit</t>
  </si>
  <si>
    <t xml:space="preserve">Sherbimet teknike </t>
  </si>
  <si>
    <t xml:space="preserve">Furnizime per zyre </t>
  </si>
  <si>
    <t>Furnizimi me ushqim dhe pije (jo dreka zyrtare)</t>
  </si>
  <si>
    <t xml:space="preserve">Kompensimi i perfaqesimit brenda vendit </t>
  </si>
  <si>
    <t xml:space="preserve">Subvencione dhe transfera   </t>
  </si>
  <si>
    <t xml:space="preserve">vendime gjyqesore </t>
  </si>
  <si>
    <t xml:space="preserve">Krahasimi i shpenzimeve të gjashtëmujorit të vitit 2004 me shpenzimet e gjashtëmujorit  të </t>
  </si>
  <si>
    <t>vitit 2005</t>
  </si>
  <si>
    <t xml:space="preserve">Emërtimi i shpenzimeve </t>
  </si>
  <si>
    <t xml:space="preserve">Shpenzimet e vitit </t>
  </si>
  <si>
    <t>Diferenca</t>
  </si>
  <si>
    <t>TM2/2005</t>
  </si>
  <si>
    <t>TM2/2004</t>
  </si>
  <si>
    <t>Shpenzimet për paga të administrates komunale.</t>
  </si>
  <si>
    <t>Pagat e arhivit historik komunal</t>
  </si>
  <si>
    <t>Pagat me kontrat dhe pagesat jashtë orari</t>
  </si>
  <si>
    <t>Transporti i nxënësve</t>
  </si>
  <si>
    <t>Investimet</t>
  </si>
  <si>
    <t>Shpenzimet multietnike - Sh.P.K Viti</t>
  </si>
  <si>
    <t>Këshillëtarët  e kuvendit komunal</t>
  </si>
  <si>
    <t>Ndihmat sociale</t>
  </si>
  <si>
    <t>Familjet e dëshmorëve</t>
  </si>
  <si>
    <t>Shpenzimet e ushëqimit</t>
  </si>
  <si>
    <t>Reprezentacion</t>
  </si>
  <si>
    <t>Telefoni fikëse</t>
  </si>
  <si>
    <t>Shpenzinet e ujit</t>
  </si>
  <si>
    <t>Shpenzimet e rrymes</t>
  </si>
  <si>
    <t>Hixhena dhe pastrimi i rrugëve</t>
  </si>
  <si>
    <t>Ndriqimi publik</t>
  </si>
  <si>
    <t>Derivate për nxemje në shkolla</t>
  </si>
  <si>
    <t>Mirmbajtja e objekteve</t>
  </si>
  <si>
    <t>Trajnimet e stafit në kohëzgjatje 2004- 2006</t>
  </si>
  <si>
    <t>Mirmbajtja e paisjeve</t>
  </si>
  <si>
    <t>Publikimet</t>
  </si>
  <si>
    <t>Interneti</t>
  </si>
  <si>
    <t>Shërbimet transportuese</t>
  </si>
  <si>
    <t>Derivatet për vetura</t>
  </si>
  <si>
    <t>Riparimi i automjeteve</t>
  </si>
  <si>
    <t>Telefonia mobile</t>
  </si>
  <si>
    <t>Shpenzimet për korrje shirje</t>
  </si>
  <si>
    <t>Analizat kimike të ujit</t>
  </si>
  <si>
    <t xml:space="preserve">Paisje të mëdha </t>
  </si>
  <si>
    <t>Paisje të vogla</t>
  </si>
  <si>
    <t xml:space="preserve">Inventarë </t>
  </si>
  <si>
    <t>Vetura</t>
  </si>
  <si>
    <t>Marrja e paisjeve me qira</t>
  </si>
  <si>
    <t>Bursat e studentave</t>
  </si>
  <si>
    <t xml:space="preserve">Lektyra shkollore </t>
  </si>
  <si>
    <t>Shpenëzimet e udhëtimeve zyrtare</t>
  </si>
  <si>
    <t xml:space="preserve">Furnizime dhe material i imtë </t>
  </si>
  <si>
    <t>Salldo me 31.12.2004 e të hyrave vetanake</t>
  </si>
  <si>
    <t xml:space="preserve">Projektet në vijim - mjetet të pa shpenzuara </t>
  </si>
  <si>
    <t>Ndihmat për termet</t>
  </si>
  <si>
    <t>Shpenzimet e shujtes të punëtoreve të ad.ko.</t>
  </si>
  <si>
    <t xml:space="preserve">Totali i komunës </t>
  </si>
  <si>
    <t xml:space="preserve">Pagat e punëtorve të shëndetësisë  </t>
  </si>
  <si>
    <t xml:space="preserve">Shërbime dhe furnizime </t>
  </si>
  <si>
    <t xml:space="preserve">Honoraret </t>
  </si>
  <si>
    <t>Ushqim për shtëpin e shëndetit</t>
  </si>
  <si>
    <t>Derivate për shtëpin e shëndetit</t>
  </si>
  <si>
    <t>Komunalit</t>
  </si>
  <si>
    <t>Salldo me 31.12.2004</t>
  </si>
  <si>
    <t xml:space="preserve">Totali i shëndetësisë </t>
  </si>
  <si>
    <t>Pagat e punëtorve të arsimit</t>
  </si>
  <si>
    <t xml:space="preserve">Pagat e punëtorve të arsimit me kontratë </t>
  </si>
  <si>
    <t xml:space="preserve">Investimet </t>
  </si>
  <si>
    <t>Inventar</t>
  </si>
  <si>
    <t>Druë  për djegje</t>
  </si>
  <si>
    <t>Ushqim për qerdhen ,, Gëzimi Ynë"</t>
  </si>
  <si>
    <t xml:space="preserve">Totali i arsimit </t>
  </si>
  <si>
    <t>Pagat e punëtorve të z.l.k-së</t>
  </si>
  <si>
    <t>Nxharjet e 17dhe 18 marsit - donacion</t>
  </si>
  <si>
    <t>Ndim materiale</t>
  </si>
  <si>
    <t>Derivate</t>
  </si>
  <si>
    <t>instalimi i internetit</t>
  </si>
  <si>
    <t xml:space="preserve">Investime dhe meremetime </t>
  </si>
  <si>
    <t>Totali i zyres lokale të komunitetit</t>
  </si>
  <si>
    <t>Pagat e njësisë të zjarrëfikësve</t>
  </si>
  <si>
    <t>Xhenerator</t>
  </si>
  <si>
    <t xml:space="preserve">Deivate për automjete </t>
  </si>
  <si>
    <t xml:space="preserve">Totali i njësisë së zjarrëfikësve </t>
  </si>
  <si>
    <t>Pagat për zyren e rexhistrimit civil</t>
  </si>
  <si>
    <t>Sigurimi i automjetit t ë UNMIK-ut në shfrytëzim nga zrc-ja  Viti</t>
  </si>
  <si>
    <t>Furnizime dhe shërbime</t>
  </si>
  <si>
    <t xml:space="preserve">Totali i Z.R.C-së </t>
  </si>
  <si>
    <t xml:space="preserve">Pagat e punëtoreve të shendetësisë </t>
  </si>
  <si>
    <t xml:space="preserve">Sherbime dhe furnizime </t>
  </si>
  <si>
    <t xml:space="preserve">Ushqim për shtëpinë e shendetit </t>
  </si>
  <si>
    <t xml:space="preserve">Derivate për shtëpinë e shendetit </t>
  </si>
  <si>
    <t xml:space="preserve">Totali i njësive shpenzuese të b.k.k -së </t>
  </si>
  <si>
    <t>totalit i shtohen tek administrata edhe këto shuma</t>
  </si>
  <si>
    <t>Të hyrat buxhetore komunale vetanake të planifikuara dhe të realizuara për periudhen janar-qershor 2026</t>
  </si>
  <si>
    <t>Burimet e të hyrave</t>
  </si>
  <si>
    <t xml:space="preserve">Obligimet nga </t>
  </si>
  <si>
    <t xml:space="preserve">Planifikimi </t>
  </si>
  <si>
    <t xml:space="preserve">Planifikimi  </t>
  </si>
  <si>
    <t>Të hyrat e</t>
  </si>
  <si>
    <t xml:space="preserve">Diferenca nga </t>
  </si>
  <si>
    <t xml:space="preserve">% gjashtemujore </t>
  </si>
  <si>
    <t>%Vjetore</t>
  </si>
  <si>
    <t>vitet paraprake</t>
  </si>
  <si>
    <t>Vjetor</t>
  </si>
  <si>
    <t>gjashtemujor</t>
  </si>
  <si>
    <t>realizuara</t>
  </si>
  <si>
    <t>Plani gjashtemujor</t>
  </si>
  <si>
    <t>Plani vjetor</t>
  </si>
  <si>
    <t xml:space="preserve">Vjetore </t>
  </si>
  <si>
    <t>Sherbimi i arkivit</t>
  </si>
  <si>
    <t>Dokumentet zyrtare ofiqarija</t>
  </si>
  <si>
    <t xml:space="preserve">Kunorezimi </t>
  </si>
  <si>
    <t xml:space="preserve">C. te vdekjes </t>
  </si>
  <si>
    <t xml:space="preserve">Vertetimi i origj te dokumentave </t>
  </si>
  <si>
    <t xml:space="preserve">T.H. tjera ofiqarie </t>
  </si>
  <si>
    <t>1,0</t>
  </si>
  <si>
    <t xml:space="preserve">Totali i administrates </t>
  </si>
  <si>
    <t xml:space="preserve">Tatimi ne prone dhe toke </t>
  </si>
  <si>
    <t xml:space="preserve">Regjistrimi i automjeteve </t>
  </si>
  <si>
    <t>Te hyrat nga rimbursimi i permbaruesit</t>
  </si>
  <si>
    <t>2,0</t>
  </si>
  <si>
    <t>Total i buxetit dhe financeve</t>
  </si>
  <si>
    <t>Të hyrat qerdhja e fëmive</t>
  </si>
  <si>
    <t xml:space="preserve">Të  hyrat nga shkollat e mesme </t>
  </si>
  <si>
    <t>3,0</t>
  </si>
  <si>
    <t xml:space="preserve">Totali i Arsimit </t>
  </si>
  <si>
    <t xml:space="preserve">Të hyrat nga shtepia e kultures </t>
  </si>
  <si>
    <t xml:space="preserve">te hyrat nga Arhivi historik </t>
  </si>
  <si>
    <t>4,0</t>
  </si>
  <si>
    <t>Total i kulturës</t>
  </si>
  <si>
    <t xml:space="preserve">pranimi teknik i lokaleve </t>
  </si>
  <si>
    <t>Te hyrat nga Inspektimi</t>
  </si>
  <si>
    <t>Shiqim i autotaksive</t>
  </si>
  <si>
    <t xml:space="preserve">Gjobat nga inspeksioni </t>
  </si>
  <si>
    <t>Inspektimi hixhienik sanitar</t>
  </si>
  <si>
    <t>5,0</t>
  </si>
  <si>
    <t>Total i inspeksionit</t>
  </si>
  <si>
    <t>Plan gjodezik dhe kopjet e planit</t>
  </si>
  <si>
    <t>Bartja e pronesise</t>
  </si>
  <si>
    <t xml:space="preserve">Daljet ne teren </t>
  </si>
  <si>
    <t>6,0</t>
  </si>
  <si>
    <t>Total i gjeodezisë kad.</t>
  </si>
  <si>
    <t>Inspektim dhe vertetim i kuali.të ushqim</t>
  </si>
  <si>
    <t xml:space="preserve">Lejet e Ndërtimit </t>
  </si>
  <si>
    <t xml:space="preserve">Takse per legalizimin e objekteve </t>
  </si>
  <si>
    <t>Lejet mjedisore</t>
  </si>
  <si>
    <t xml:space="preserve">Takse per Leje rrenimi </t>
  </si>
  <si>
    <t>7,0</t>
  </si>
  <si>
    <t xml:space="preserve">Totali Urbanizmit </t>
  </si>
  <si>
    <t xml:space="preserve">Participim nga shendetësia </t>
  </si>
  <si>
    <t xml:space="preserve">Te hyrat nga QPS-ja </t>
  </si>
  <si>
    <t xml:space="preserve">Çertifikatat shendetesore </t>
  </si>
  <si>
    <t>8,0</t>
  </si>
  <si>
    <t>Totali shendetesise dhe shërbime sociale.</t>
  </si>
  <si>
    <t xml:space="preserve">Qiraja nga hapsira publike </t>
  </si>
  <si>
    <t xml:space="preserve">reklamat publike </t>
  </si>
  <si>
    <t>Parkim Publik</t>
  </si>
  <si>
    <t xml:space="preserve">Shfrytezimi i hapsires publike </t>
  </si>
  <si>
    <t>Takse per licenca autotaksive</t>
  </si>
  <si>
    <t>9,0</t>
  </si>
  <si>
    <t>Total i sherbimeve publike</t>
  </si>
  <si>
    <t>Dezi i auto.tran.Kafsheve.</t>
  </si>
  <si>
    <t>Shendrrimi tokes bujqësore në tokë ndërtimore</t>
  </si>
  <si>
    <t>çertifikatat per marrje me aktivitete bujqësore</t>
  </si>
  <si>
    <t xml:space="preserve">Shitja e masave drurore </t>
  </si>
  <si>
    <t>10,0</t>
  </si>
  <si>
    <t xml:space="preserve">Total i bujqësisë </t>
  </si>
  <si>
    <t xml:space="preserve">Dënimet e eko së pyjeve </t>
  </si>
  <si>
    <t xml:space="preserve">Dënimet e gjobave të gjykatës </t>
  </si>
  <si>
    <t xml:space="preserve">Dënimet e trafikut </t>
  </si>
  <si>
    <t>11,0</t>
  </si>
  <si>
    <t>Totali i të hyrave tjera</t>
  </si>
  <si>
    <t>Komente:</t>
  </si>
  <si>
    <t>Të hyrat e planifikuara për periudhën janar - qershor 2026 janë…,…………………………..,647.330,00€</t>
  </si>
  <si>
    <t>Të hyrat e realizuara për periudhen janar qershor 2026 janë .. .….…………..….…………... 628.369,63€</t>
  </si>
  <si>
    <t>Shkalla e realizimit duke u bazuar në planifikimin gjashtemujor është…….…..…….…………...….97,07%</t>
  </si>
  <si>
    <t xml:space="preserve">  </t>
  </si>
  <si>
    <t>Të hyrat e planifikuara për vitin 2026 janë…,,.……….…..…………………..…...………….1.294.660,00€</t>
  </si>
  <si>
    <t>Shkalla e realizimit duke u bazuar në planifikimin vjetor është….....,,…….…………………...…..48,54%</t>
  </si>
  <si>
    <t>Te hyrat nga Donacionet per periudhen janar - qershor 2026</t>
  </si>
  <si>
    <t>Donacion nga Helvetas (mbeshtetje financiare te projekteve nga skema e grantit te performances komunale)</t>
  </si>
  <si>
    <t xml:space="preserve">       </t>
  </si>
  <si>
    <t xml:space="preserve">Totali i Donacioneve </t>
  </si>
  <si>
    <t>Krahasimi i të hyrave vetanake në periudhën janar - qershor 2026 me të njejtin periudhë të vitit 2025</t>
  </si>
  <si>
    <t>Nr</t>
  </si>
  <si>
    <t xml:space="preserve">Burimet e të hyrave </t>
  </si>
  <si>
    <t>te hyrat 2025</t>
  </si>
  <si>
    <t>te hyrat 2026</t>
  </si>
  <si>
    <t>Diferencat 2026/2025</t>
  </si>
  <si>
    <t>% e krahasimit 2026/2025</t>
  </si>
  <si>
    <t xml:space="preserve">Sherbimi i arhivit </t>
  </si>
  <si>
    <t>Dukumentet zyrtare (ofiqarija)</t>
  </si>
  <si>
    <t xml:space="preserve">Ceremonit martesore </t>
  </si>
  <si>
    <t xml:space="preserve">Vertetimi I origj. Te dokumentave </t>
  </si>
  <si>
    <t>Te hyrat nga zyra e pritjes(T.H. tjera Of.)</t>
  </si>
  <si>
    <t>Totali i Administrates</t>
  </si>
  <si>
    <t xml:space="preserve">Të hyrat nga Rexhistrimi i automjeteve </t>
  </si>
  <si>
    <t xml:space="preserve">Te hyrat nga rimbursimi i permbaruesit </t>
  </si>
  <si>
    <t xml:space="preserve">Totali i Buxhetit dhe Financave </t>
  </si>
  <si>
    <t xml:space="preserve">Te hyrat nga qerdhja e femijeve </t>
  </si>
  <si>
    <t xml:space="preserve">Të hyrat nga shkollat e mesme </t>
  </si>
  <si>
    <t>Totali i Arsimit</t>
  </si>
  <si>
    <t xml:space="preserve">Te hyrat nga Shtepia e Kultures </t>
  </si>
  <si>
    <t>Te hyrat nga Arhivi historik</t>
  </si>
  <si>
    <t>Totali i Kultures</t>
  </si>
  <si>
    <t xml:space="preserve">Lejet e ndertimit </t>
  </si>
  <si>
    <t xml:space="preserve">Leje mjedisore </t>
  </si>
  <si>
    <t xml:space="preserve">Takse per leje rrenimi </t>
  </si>
  <si>
    <t>Totali i Urbanizimit</t>
  </si>
  <si>
    <t xml:space="preserve">Planet gjeodezik dhe kopjet e planit </t>
  </si>
  <si>
    <t xml:space="preserve">Dalje ne teren </t>
  </si>
  <si>
    <t xml:space="preserve">Bartje e pronësisë - regjistrimi i pronës </t>
  </si>
  <si>
    <t>Totali i gjeodezise kad.</t>
  </si>
  <si>
    <t xml:space="preserve">Të hyrat nga shëndetësia primare </t>
  </si>
  <si>
    <t xml:space="preserve">Çertifikatat mjekesore </t>
  </si>
  <si>
    <t>Totali i shendetesis dhe sherbimeve soc.</t>
  </si>
  <si>
    <t xml:space="preserve">Inspeksioni i komunikacionit </t>
  </si>
  <si>
    <t xml:space="preserve">Paranimi teknik i lokaleve </t>
  </si>
  <si>
    <t xml:space="preserve">Inspektimi sanitar </t>
  </si>
  <si>
    <t xml:space="preserve">Te hyrta nga Inspektimi </t>
  </si>
  <si>
    <t>Gjobat nga Inspektoriati</t>
  </si>
  <si>
    <t>Totali i Inspeksionit</t>
  </si>
  <si>
    <t>Qeraja nga hapsira publike</t>
  </si>
  <si>
    <t xml:space="preserve">Shfrytëzimi i hapsirës komunale </t>
  </si>
  <si>
    <t xml:space="preserve">Licencat për shërbime transportuese </t>
  </si>
  <si>
    <t xml:space="preserve">Parkimi Publik </t>
  </si>
  <si>
    <t xml:space="preserve">Reklamat Publike </t>
  </si>
  <si>
    <t xml:space="preserve">Shitja e pasurise publike </t>
  </si>
  <si>
    <t xml:space="preserve">Totali i sherbimeve publike </t>
  </si>
  <si>
    <t xml:space="preserve">Shëndrrimi i tokës bujqësore në tokë ndërtimore </t>
  </si>
  <si>
    <t xml:space="preserve">Çertifikatat për marrje me aktivitete bujqësore </t>
  </si>
  <si>
    <t xml:space="preserve">Shitja e mases drurore </t>
  </si>
  <si>
    <t xml:space="preserve">Totali i Bujqesise </t>
  </si>
  <si>
    <t xml:space="preserve">Gjobat e gjykatës </t>
  </si>
  <si>
    <t xml:space="preserve">Gjobat pyjore </t>
  </si>
  <si>
    <t xml:space="preserve">Totali i te hyrave tjera </t>
  </si>
  <si>
    <t>Totali</t>
  </si>
  <si>
    <t>Komente</t>
  </si>
  <si>
    <t>Të hyrat e realizuara për periudhen janar - qershor të Vitit  2026 janë 628.369,63€, nderesa te hyrat e realizuara per periudhen                   janar - qershor te vitit 2025 kane qene 686.846,21€</t>
  </si>
  <si>
    <t>Në periudhen janar-qershor te vitit 2026 jane realizuar te hyra me te ulta per 58.476,58€ ne krahasim me periudhen e njejte te vitit 2025</t>
  </si>
  <si>
    <t>Krahasimi i të hyrave nga donacionet për periudhën janar - mars 2026 me të njejtin periudhë të vitit 2025</t>
  </si>
  <si>
    <t>te hyrat 2024</t>
  </si>
  <si>
    <t>Diferencat 2025/2024</t>
  </si>
  <si>
    <t>% e krahasimit 2025/2024</t>
  </si>
  <si>
    <t>Te hyrat nga Donacionet</t>
  </si>
  <si>
    <t xml:space="preserve">Te hyrat nga donacionet  per periudhen janar - mars 2025 te hyrat nga Donacionet nuk ka pasur. </t>
  </si>
  <si>
    <t>Ndersa per periudhen janar - mars 2024 te hyrat nga donacionet kane qene 0.00€</t>
  </si>
  <si>
    <t>Prezentimi i investimeve sipas burimeve të financimit per periudhen janar - qershor 2026</t>
  </si>
  <si>
    <t xml:space="preserve">Grandi qeveritar </t>
  </si>
  <si>
    <t xml:space="preserve">Të hyrat vetanake </t>
  </si>
  <si>
    <t xml:space="preserve">Të hyrat vetanake te bartura </t>
  </si>
  <si>
    <t xml:space="preserve">Participim dhe donacionet </t>
  </si>
  <si>
    <t>Shpenzimi i buxhetit sipas kategorive ekonomike per periudhen janar - qershor 2026</t>
  </si>
  <si>
    <t xml:space="preserve">Kategorit Ekonomike </t>
  </si>
  <si>
    <t>Alokimet e buxhetit</t>
  </si>
  <si>
    <t xml:space="preserve">Shpenzimet </t>
  </si>
  <si>
    <t>% Shpenzimit</t>
  </si>
  <si>
    <t xml:space="preserve">Pagat dhe meditje  </t>
  </si>
  <si>
    <t xml:space="preserve">Mallra dhe Sherbime </t>
  </si>
  <si>
    <t xml:space="preserve">Komunali </t>
  </si>
  <si>
    <t>Subvencione</t>
  </si>
  <si>
    <t>Kapitale</t>
  </si>
  <si>
    <t xml:space="preserve">                 Prezentimi Analitik i investimeve për periudhën janar - qershor 2026</t>
  </si>
  <si>
    <t xml:space="preserve"> </t>
  </si>
  <si>
    <t xml:space="preserve">Përshkrimi i Investimit </t>
  </si>
  <si>
    <t xml:space="preserve">Furnitori </t>
  </si>
  <si>
    <t>fondi burimor 10</t>
  </si>
  <si>
    <t>fondi burimor 21</t>
  </si>
  <si>
    <t>fondi burimor 22</t>
  </si>
  <si>
    <t>Donacionet</t>
  </si>
  <si>
    <t xml:space="preserve">Shuma </t>
  </si>
  <si>
    <t>Rregullimi i inkubatorit te biznesit</t>
  </si>
  <si>
    <t>AVAG GROUP SH.P.K.</t>
  </si>
  <si>
    <t>Rregullimi i i hapësirave gjelbëruese</t>
  </si>
  <si>
    <t>BARDHI NDERTIM SH.P.K.</t>
  </si>
  <si>
    <t xml:space="preserve">Ndertimi i kanalizimeve ne Komunen e Vitise </t>
  </si>
  <si>
    <t>BERISHA COMPANY SHA</t>
  </si>
  <si>
    <t xml:space="preserve">Ndertimi i Ujesjellsave  ne Komunen e Vitise </t>
  </si>
  <si>
    <t xml:space="preserve"> Ndertimi i rrethojave ne shkollat Bafti Haxhiu, Halil Alidema dhe Kuvendi i Lezhes</t>
  </si>
  <si>
    <t>DAUTI &amp; CO SH.P.K.</t>
  </si>
  <si>
    <t xml:space="preserve">Ndertimi I rruges me zhavor Stubell - Stanqiq </t>
  </si>
  <si>
    <t>ECO HOLDING GROUP SH.P.K.</t>
  </si>
  <si>
    <t>EN BAU SH.P.K</t>
  </si>
  <si>
    <t xml:space="preserve">Renovim i Ambulantave ne Komunen e Vitise </t>
  </si>
  <si>
    <t>ENGINEERING RK SH.P.K.</t>
  </si>
  <si>
    <t>Rregullimi i Sheshit ne Viti</t>
  </si>
  <si>
    <t>Ndertimi i Urave - fondet e UE</t>
  </si>
  <si>
    <t>ENVER VE. OSMANI B.I.</t>
  </si>
  <si>
    <t>Ndertimi i palestrave sportive shkollore (Kuvendi I Lezhes - Viti dhe shkolla fillore Sllatin e Eperme)</t>
  </si>
  <si>
    <t>EURO COMMERC OP</t>
  </si>
  <si>
    <t xml:space="preserve">Riparime neper shkolla </t>
  </si>
  <si>
    <t>Blerja e Fotoaparatit digjital</t>
  </si>
  <si>
    <t>INFINITT SH.P.K.</t>
  </si>
  <si>
    <t>KUSHTRIMI NM SH.P.K.</t>
  </si>
  <si>
    <t>Transfer ne Komunen e Gostivarit (Marreveshja e Bashkefinancimit me UE ne projektin Kros Border)</t>
  </si>
  <si>
    <t>MUNICIPALYTI OF GOSTIVAR</t>
  </si>
  <si>
    <t>Asfaltimi I rruges Sllatin Eperme -Pozheran Lagja Korrant</t>
  </si>
  <si>
    <t>PRO CO GROUP SHPK</t>
  </si>
  <si>
    <t>Ndertimi i kanalizimeve, gropave septike, Trotuaret dhe pushimore (projekt I bashkefinancimit me UE -Kros Border)</t>
  </si>
  <si>
    <t xml:space="preserve">Asfaltimi i rrugeve Rurale  </t>
  </si>
  <si>
    <t xml:space="preserve">Ndertimi i rrugeve me zhavor </t>
  </si>
  <si>
    <t xml:space="preserve"> Ndertimi i tribunave te stadiumit ne fshatin Skifteraj</t>
  </si>
  <si>
    <t>RIZAH AVDIU B.I.</t>
  </si>
  <si>
    <t xml:space="preserve">Ndertimi i kanaleve dhe prockave </t>
  </si>
  <si>
    <t>VIZIONI BD SHPK</t>
  </si>
  <si>
    <t xml:space="preserve">Ndertimi I rruges me zhavor Remniku I ri (pompa)-sedovin e Qerkezeve, Sllatin e Ulet </t>
  </si>
  <si>
    <t xml:space="preserve">Blerja e Automjeteve </t>
  </si>
  <si>
    <t>AUTO MITA SH.P.K.</t>
  </si>
  <si>
    <t xml:space="preserve">Pagesa per vendime gjyqesore </t>
  </si>
  <si>
    <t>ALIU - LAW SH.P.K.</t>
  </si>
  <si>
    <t>AUTORITETI PËRMBARUES  ALEA SH.P.K.</t>
  </si>
  <si>
    <t>FLAMUR BOGAJ B.I.</t>
  </si>
  <si>
    <t>MISINI LAW SH.P.K.</t>
  </si>
  <si>
    <t>Përmbarues Besnik Nuhiu  SH.P.K.</t>
  </si>
  <si>
    <t>PËRMBARUES PRIVAT  IRFAN I.KËRÇAGU SH.P.K.</t>
  </si>
  <si>
    <t>PËRMBARUES PRIVAT SHEREMET H. LIVOREKA SH.P.K.</t>
  </si>
  <si>
    <t>PËRMBARUESI ARGJENT SH.P.K.</t>
  </si>
  <si>
    <t>SHOQËRIA PËRMBARIMORE  METAJ  LAW SH.P.K.</t>
  </si>
  <si>
    <t>ZYRA PËRMBARIMORE AGRONI SH.P.K.</t>
  </si>
  <si>
    <t>ZYRA PËRMBARIMORE GOVEX SH.P.K.</t>
  </si>
  <si>
    <t>ZYRA PËRMBARIMORE RESHANI-MR SH.P.K.</t>
  </si>
  <si>
    <t>ZYRË PËRMBARIMORE  MUSA - KM SH.P.K.</t>
  </si>
  <si>
    <t>ZYRE PËRMBARIMORE LEGAL-A SH.P.K.</t>
  </si>
  <si>
    <t>Gjithesej</t>
  </si>
  <si>
    <r>
      <rPr>
        <sz val="12"/>
        <rFont val="Times New Roman"/>
        <family val="1"/>
      </rPr>
      <t xml:space="preserve">  </t>
    </r>
    <r>
      <rPr>
        <sz val="14"/>
        <rFont val="Times New Roman"/>
        <family val="1"/>
      </rPr>
      <t xml:space="preserve">   </t>
    </r>
  </si>
  <si>
    <r>
      <rPr>
        <b/>
        <sz val="11"/>
        <rFont val="Times New Roman"/>
        <family val="1"/>
      </rPr>
      <t>REPUBLIKA E KOSOVËS - REPUBLIKA KOSOVA - REPUBLIC OF KOSOVO</t>
    </r>
  </si>
  <si>
    <r>
      <rPr>
        <b/>
        <sz val="11"/>
        <rFont val="Times New Roman"/>
        <family val="1"/>
      </rPr>
      <t>KOMUNA  E  VITISË -  OPSTINA VITINA - MUNICIPAL VITINA</t>
    </r>
  </si>
  <si>
    <r>
      <rPr>
        <b/>
        <sz val="22"/>
        <rFont val="Times New Roman"/>
        <family val="1"/>
      </rPr>
      <t>Pasqyrat Financiare të buxhetit Komunal për periudhën janar-qershor 2026</t>
    </r>
  </si>
  <si>
    <r>
      <rPr>
        <b/>
        <sz val="16"/>
        <rFont val="Times New Roman"/>
        <family val="1"/>
      </rPr>
      <t xml:space="preserve">                                </t>
    </r>
  </si>
  <si>
    <r>
      <rPr>
        <b/>
        <sz val="16"/>
        <rFont val="Times New Roman"/>
        <family val="1"/>
      </rPr>
      <t>Viti 10.07.2026</t>
    </r>
  </si>
  <si>
    <r>
      <rPr>
        <b/>
        <sz val="11"/>
        <rFont val="Times New Roman"/>
        <family val="1"/>
      </rPr>
      <t xml:space="preserve">     KOMUNA  E  VITISË -  OPSTINA VITINA - MUNICIPAL VITINA</t>
    </r>
  </si>
  <si>
    <r>
      <rPr>
        <b/>
        <sz val="14"/>
        <rFont val="Times New Roman"/>
        <family val="1"/>
      </rPr>
      <t xml:space="preserve">                            DREJTORIA E FINANCAVE </t>
    </r>
  </si>
  <si>
    <r>
      <rPr>
        <sz val="12"/>
        <rFont val="Times New Roman"/>
        <family val="1"/>
      </rPr>
      <t xml:space="preserve">Data/Datum/Date
    </t>
    </r>
  </si>
  <si>
    <r>
      <rPr>
        <sz val="12"/>
        <rFont val="Times New Roman"/>
        <family val="1"/>
      </rPr>
      <t xml:space="preserve">Nr/Br. </t>
    </r>
  </si>
  <si>
    <r>
      <rPr>
        <sz val="12"/>
        <rFont val="Times New Roman"/>
        <family val="1"/>
      </rPr>
      <t xml:space="preserve">Për/Za/To
</t>
    </r>
  </si>
  <si>
    <r>
      <rPr>
        <sz val="12"/>
        <rFont val="Times New Roman"/>
        <family val="1"/>
      </rPr>
      <t xml:space="preserve">Kuvendin e Komunës,Komitetin për Politikë dhe Financa </t>
    </r>
  </si>
  <si>
    <r>
      <rPr>
        <sz val="12"/>
        <rFont val="Times New Roman"/>
        <family val="1"/>
      </rPr>
      <t xml:space="preserve">Përmes/Preko/Through
</t>
    </r>
  </si>
  <si>
    <r>
      <rPr>
        <sz val="12"/>
        <rFont val="Times New Roman"/>
        <family val="1"/>
      </rPr>
      <t xml:space="preserve">Sokol Haliti, Kryetar i Komunës </t>
    </r>
  </si>
  <si>
    <r>
      <rPr>
        <sz val="12"/>
        <rFont val="Times New Roman"/>
        <family val="1"/>
      </rPr>
      <t xml:space="preserve">Nga/Od/From 
</t>
    </r>
  </si>
  <si>
    <r>
      <rPr>
        <sz val="12"/>
        <rFont val="Times New Roman"/>
        <family val="1"/>
      </rPr>
      <t xml:space="preserve">Milihate Ajeti Drejtor i Drejtoris për Financa, Ekonomi dhe Zhvillim </t>
    </r>
  </si>
  <si>
    <r>
      <rPr>
        <sz val="12"/>
        <rFont val="Times New Roman"/>
        <family val="1"/>
      </rPr>
      <t xml:space="preserve">Lënda/Predmet/Subject
</t>
    </r>
  </si>
  <si>
    <r>
      <rPr>
        <sz val="12"/>
        <rFont val="Times New Roman"/>
        <family val="1"/>
      </rPr>
      <t>Pasqyrat Financiare për periudhën janar-qershor 2026</t>
    </r>
  </si>
  <si>
    <r>
      <rPr>
        <sz val="12"/>
        <rFont val="Times New Roman"/>
        <family val="1"/>
      </rPr>
      <t>Bazuar në Ligjin mbi Vetëqeverisjen Lokale, Ligjin mbi Financat Lokale si dhe Ligjin mbi Menaxhimin e Financave Publike dhe Përgjegjësitë paraqesim pasqyrat financiare të organizatës sonë buxhetore (657) për periudhen janar-qershor 2026 përfshirë të hyrat vetanake të realizuara si  dhe shpenzimet buxhetore për të gjitha kategoritë ekonomike.</t>
    </r>
  </si>
  <si>
    <r>
      <rPr>
        <b/>
        <sz val="14"/>
        <rFont val="Times New Roman"/>
        <family val="1"/>
      </rPr>
      <t xml:space="preserve">Të hyrat </t>
    </r>
  </si>
  <si>
    <r>
      <rPr>
        <sz val="12"/>
        <rFont val="Times New Roman"/>
        <family val="1"/>
      </rPr>
      <t xml:space="preserve">Gjatë periudhës janar – qershor 2026 janë inkasuar gjithesej të hyra vetanake në vlere prej 628.369,63€, shkalla e inkasimit, duke u bazuar në planifikimin vjetor është 48.54%, ndërsa  Krahasuar me të hyrat për periudhën janar – qershor te vitit 2025 te hyrat e vitit 2026 jane me te ulta per 58.476,58 € </t>
    </r>
  </si>
  <si>
    <r>
      <rPr>
        <b/>
        <sz val="14"/>
        <rFont val="Times New Roman"/>
        <family val="1"/>
      </rPr>
      <t xml:space="preserve">Shpenzimet Buxhetore </t>
    </r>
  </si>
  <si>
    <r>
      <rPr>
        <sz val="12"/>
        <rFont val="Times New Roman"/>
        <family val="1"/>
      </rPr>
      <t>Buxheti i Alokuar për periudhen  janar – qershor  te vitit 2026  nga fondet burimore: Granti qeveritar, të hyrat vetanake, dhe donacionet jane: 12.607.653,70€, ndersa shpenzimet jane: 11.760.937,09€ , shkalla e ekzekutimit te buxhetit per periudhen janar- qershor 2026 eshte 93,28% në krahasim me Alokimet për të  gjitha programet dhe kategorit ekonomike.</t>
    </r>
  </si>
  <si>
    <r>
      <rPr>
        <sz val="12"/>
        <rFont val="Times New Roman"/>
        <family val="1"/>
      </rPr>
      <t>Në vazhdim të këtyre pasqyrave në mënyrë tabelare do ti paraqesim shpenzimet buxhetore, duke i specifikuar sipas burimeve te financimit, programeve dhe kategorive Ekonomike.</t>
    </r>
  </si>
  <si>
    <t>Krahasimi i Shpenzimeve në vitin 2026 me të njëjtën periudh të vitit 2025</t>
  </si>
  <si>
    <t xml:space="preserve">Kodi Ekonomik </t>
  </si>
  <si>
    <t xml:space="preserve">Përshkrimi </t>
  </si>
  <si>
    <t>Shpenzimet e vitit 2025</t>
  </si>
  <si>
    <t>Shpenzimet e vitit 2026</t>
  </si>
  <si>
    <t xml:space="preserve">Diferenca </t>
  </si>
  <si>
    <t>Tatimi ne te ardhura personale</t>
  </si>
  <si>
    <t>Kontributi pensional-punetorit</t>
  </si>
  <si>
    <t>Pagesa për sindikat</t>
  </si>
  <si>
    <t xml:space="preserve">Odat Profesionale </t>
  </si>
  <si>
    <t>Kontributi pensional-punedhenesit</t>
  </si>
  <si>
    <t xml:space="preserve">Shtesat e veçanta per te zgjedhurit </t>
  </si>
  <si>
    <t>Kujdestaria,puna gjate nates dhe puna jashte orarit te punes</t>
  </si>
  <si>
    <t xml:space="preserve">Shtesat tranzitore </t>
  </si>
  <si>
    <t xml:space="preserve">para xhepi/meditje per udhetime zyrtare brenda vendit </t>
  </si>
  <si>
    <t xml:space="preserve">Energjia Elektrike </t>
  </si>
  <si>
    <t xml:space="preserve">Sherbimet e ujesjellsit dhe kanalizimit </t>
  </si>
  <si>
    <t xml:space="preserve">Mbeturinat </t>
  </si>
  <si>
    <t xml:space="preserve">Telefonia Fikse </t>
  </si>
  <si>
    <t xml:space="preserve">Pagesa vendime gjyqesore </t>
  </si>
  <si>
    <t xml:space="preserve">Telefonia Mobile </t>
  </si>
  <si>
    <t xml:space="preserve">Shpenzimet postare </t>
  </si>
  <si>
    <t xml:space="preserve">Sherbime te ndryshme shendetesore </t>
  </si>
  <si>
    <t xml:space="preserve">Sherbimet keshilledhenese dhe profesionale </t>
  </si>
  <si>
    <t>Sherbimet e veçanta-konsulente dhe kontraktor individual</t>
  </si>
  <si>
    <t>sherbimet shtypje / printimit</t>
  </si>
  <si>
    <t xml:space="preserve">Sherbime kontraktuese tjera </t>
  </si>
  <si>
    <t xml:space="preserve">Sherbime teknike </t>
  </si>
  <si>
    <t xml:space="preserve">Mobilje </t>
  </si>
  <si>
    <t xml:space="preserve">Kompjuteret </t>
  </si>
  <si>
    <t xml:space="preserve">Paisje tjera te teknologjis informative dhe te komunikimit </t>
  </si>
  <si>
    <t>Pajisje trafiku</t>
  </si>
  <si>
    <t xml:space="preserve">Pajisje tjera </t>
  </si>
  <si>
    <t>Furnizimi me dokumenta bllanko</t>
  </si>
  <si>
    <t>Furnizim me ushqim dhe pije (jo dreka zyrtare)</t>
  </si>
  <si>
    <t xml:space="preserve">Furnizime mjeksore </t>
  </si>
  <si>
    <t xml:space="preserve">Furnizime pastrimi </t>
  </si>
  <si>
    <t xml:space="preserve">Nafte per ngrohje qendrore </t>
  </si>
  <si>
    <t xml:space="preserve">Drute dhe prodhimet e drurit per ngrohje </t>
  </si>
  <si>
    <t xml:space="preserve">Derivatet per automjetet, gjenerator dhe makineri </t>
  </si>
  <si>
    <t xml:space="preserve">Regjistrim i automjeteve </t>
  </si>
  <si>
    <t xml:space="preserve">Sigurimi i automjeteve </t>
  </si>
  <si>
    <t xml:space="preserve">Kontrollimi teknik i automjeteve </t>
  </si>
  <si>
    <t xml:space="preserve">Mirembatja dhe riparimi i automjeteve </t>
  </si>
  <si>
    <t xml:space="preserve">Mirembatja e ndertesave administrative dhe afariste </t>
  </si>
  <si>
    <t xml:space="preserve">Mirembatja e ndertesave arsimore </t>
  </si>
  <si>
    <t>Mirëmbatja e rrugeve lokale</t>
  </si>
  <si>
    <t>Mirembatja e teknologjise informative dhe te komunikimit</t>
  </si>
  <si>
    <t xml:space="preserve">Mirembatja rutinore </t>
  </si>
  <si>
    <t xml:space="preserve">Botimet e publikimet </t>
  </si>
  <si>
    <t>Shpenzimet per informim publik</t>
  </si>
  <si>
    <t xml:space="preserve">Vendimet gjyqesore </t>
  </si>
  <si>
    <t>Pagesat - gjobat nderinstitucioneve</t>
  </si>
  <si>
    <t xml:space="preserve">Totali për shërbime mallra dhe komunali </t>
  </si>
  <si>
    <t xml:space="preserve">Subvencione dhe transfera </t>
  </si>
  <si>
    <t xml:space="preserve">Pagesat sipas vendimeve gjyqesore </t>
  </si>
  <si>
    <t xml:space="preserve">Shpenzimet në vitin 2026 ne total janë 11.760.937,09€, Ndersa Shpenzimet ne vitin 2025 kane qene 10.795.417,62€  </t>
  </si>
  <si>
    <t>Shpenzimet në vitin 2026 janë më të larta në total për 965.519,47€ në krahasim me të njejten periudh të vitit 2025</t>
  </si>
  <si>
    <t>Në shpenzime janë përfshi pagat dhe meditjet, shërbime mallra dhe shpenzimet komunale, subvencione dhe investime kapitale</t>
  </si>
  <si>
    <t>Shpenzimet për Paga dhe meditjet të vitit 2026 janë më të larta për 1.371.535,03€ në krahasim me vitin 2025</t>
  </si>
  <si>
    <t>Shpenzimet për shërbime mallra dhe komunali të vitit 2026 janë më të larta për 353.323,66€ në krahasim me shpenzimet e vitit 2025</t>
  </si>
  <si>
    <t>Shpenzimet për subvencione dhe transfera të vitit 2026 janë më të larta për 65.486,90€ në krahasim me shpenzimet e vitit 2025</t>
  </si>
  <si>
    <t>Shpenzimet për Investime kapitale të vitit 2026 janë më të ulta për 824.826,12€ në krahasim me shpenzimet e vitit 2025,</t>
  </si>
  <si>
    <t>Bujqësi pylltari zhvillim rural</t>
  </si>
  <si>
    <t>Aprovim</t>
  </si>
  <si>
    <t>Kateg.&amp;Ekonomike</t>
  </si>
  <si>
    <t>Aprovime 10</t>
  </si>
  <si>
    <t>Aprovime 21</t>
  </si>
  <si>
    <t>Aprovimet 22</t>
  </si>
  <si>
    <t>Aprovimet Donacinet</t>
  </si>
  <si>
    <t>Totali I Aprovimeve</t>
  </si>
  <si>
    <t>Pagat &amp;Shtesat</t>
  </si>
  <si>
    <t>Mall.&amp;Sherbime</t>
  </si>
  <si>
    <t>Alokimet</t>
  </si>
  <si>
    <t>Alokimet 10</t>
  </si>
  <si>
    <t>Alokimet 21</t>
  </si>
  <si>
    <t>Alokimet22</t>
  </si>
  <si>
    <t>Alokimet Donacinet</t>
  </si>
  <si>
    <t>Totali I Alokimeve</t>
  </si>
  <si>
    <t>Te paalokuara</t>
  </si>
  <si>
    <t>Shpenzimet 10</t>
  </si>
  <si>
    <t>Shpenzimet 21</t>
  </si>
  <si>
    <t>Shpenzimet 22</t>
  </si>
  <si>
    <t>Shpenzimet Donacinet</t>
  </si>
  <si>
    <t>Totali I Shpenzimeve</t>
  </si>
  <si>
    <t>Diferenca Alokim-Shpenzim</t>
  </si>
  <si>
    <t>Diferenca Aprovim-Shpenzim</t>
  </si>
  <si>
    <t>Inspeksioni</t>
  </si>
  <si>
    <t>Gjeodezi kadaster  dhe pron</t>
  </si>
  <si>
    <t>Planifikimi urban dhe mjedisi</t>
  </si>
  <si>
    <t>Zyra e kryetarit</t>
  </si>
  <si>
    <t xml:space="preserve">% shpenzimit </t>
  </si>
  <si>
    <t>Administrata pergjithshme</t>
  </si>
  <si>
    <t>%shpenzimit</t>
  </si>
  <si>
    <t xml:space="preserve">Buxhet e financa </t>
  </si>
  <si>
    <t>Sherbime publike</t>
  </si>
  <si>
    <t>Arsimi 93650</t>
  </si>
  <si>
    <t>Totali i Aprovimeve</t>
  </si>
  <si>
    <t>Totali i Alokimeve</t>
  </si>
  <si>
    <t>Totali i Shpenzimeve</t>
  </si>
  <si>
    <t>% shpenzimit</t>
  </si>
  <si>
    <t xml:space="preserve">Administrata </t>
  </si>
  <si>
    <t>SHENDETSIA</t>
  </si>
  <si>
    <t>Sherbime Sociale Rezidenciale</t>
  </si>
  <si>
    <t xml:space="preserve">Zyra e Komuniteteve </t>
  </si>
  <si>
    <t>Aprovimet Donacionet</t>
  </si>
</sst>
</file>

<file path=xl/styles.xml><?xml version="1.0" encoding="utf-8"?>
<styleSheet xmlns="http://schemas.openxmlformats.org/spreadsheetml/2006/main">
  <numFmts count="7">
    <numFmt numFmtId="177" formatCode="#,##0.00;[Red]#,##0.00"/>
    <numFmt numFmtId="178" formatCode="#,##0.00\ [$€-1]"/>
    <numFmt numFmtId="179" formatCode="0.000"/>
    <numFmt numFmtId="180" formatCode="#,##0.00\ [$€-1];[Red]\-#,##0.00\ [$€-1]"/>
    <numFmt numFmtId="181" formatCode="#,##0.00\ [$€-1];[Red]#,##0.00\ [$€-1]"/>
    <numFmt numFmtId="182" formatCode="_(&quot;$&quot;* #,##0.00_);_(&quot;$&quot;* \(#,##0.00\);_(&quot;$&quot;* &quot;-&quot;??_);_(@_)"/>
    <numFmt numFmtId="183" formatCode="_(* #,##0.00_);_(* \(#,##0.00\);_(* &quot;-&quot;??_);_(@_)"/>
  </numFmts>
  <fonts count="42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rgb="FFFF99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Egyptian710 BT"/>
      <family val="1"/>
    </font>
    <font>
      <sz val="14"/>
      <color rgb="FF0000FF"/>
      <name val="Aldine721 Lt BT"/>
      <family val="1"/>
    </font>
    <font>
      <b/>
      <sz val="14"/>
      <name val="Arial"/>
      <family val="0"/>
    </font>
    <font>
      <b/>
      <sz val="14"/>
      <name val="Egyptian710 BT"/>
      <family val="1"/>
    </font>
    <font>
      <b/>
      <sz val="11"/>
      <name val="Egyptian710 BT"/>
      <family val="1"/>
    </font>
    <font>
      <sz val="12"/>
      <name val="Arial"/>
      <family val="2"/>
    </font>
    <font>
      <b/>
      <sz val="12"/>
      <name val="Egyptian710 BT"/>
      <family val="1"/>
    </font>
    <font>
      <sz val="14"/>
      <name val="Egyptian710 BT"/>
      <family val="1"/>
    </font>
    <font>
      <sz val="12"/>
      <name val="Egyptian710 BT"/>
      <family val="1"/>
    </font>
    <font>
      <b/>
      <i/>
      <sz val="14"/>
      <name val="Americana BT"/>
      <family val="1"/>
    </font>
    <font>
      <i/>
      <sz val="14"/>
      <color rgb="FF0000FF"/>
      <name val="Aldine721 Lt BT"/>
      <family val="1"/>
    </font>
    <font>
      <b/>
      <sz val="12"/>
      <color rgb="FF000000"/>
      <name val="Egyptian710 BT"/>
      <family val="1"/>
    </font>
    <font>
      <b/>
      <sz val="14"/>
      <color rgb="FF000000"/>
      <name val="Egyptian710 BT"/>
      <family val="1"/>
    </font>
    <font>
      <sz val="16"/>
      <color rgb="FF0000FF"/>
      <name val="Aldine721 Lt BT"/>
      <family val="1"/>
    </font>
    <font>
      <b/>
      <sz val="8"/>
      <name val="Arial"/>
      <family val="2"/>
    </font>
    <font>
      <sz val="9"/>
      <name val="Arial"/>
      <family val="2"/>
    </font>
    <font>
      <sz val="16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16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i/>
      <sz val="8"/>
      <color rgb="FF808080"/>
      <name val="Arial"/>
      <family val="2"/>
    </font>
    <font>
      <b/>
      <i/>
      <sz val="12"/>
      <color rgb="FF808080"/>
      <name val="Arial"/>
      <family val="2"/>
    </font>
    <font>
      <sz val="11"/>
      <name val="Arial"/>
      <family val="2"/>
    </font>
    <font>
      <sz val="14"/>
      <name val="Times New Roman"/>
      <family val="1"/>
    </font>
  </fonts>
  <fills count="24">
    <fill>
      <patternFill/>
    </fill>
    <fill>
      <patternFill patternType="gray125"/>
    </fill>
    <fill>
      <patternFill patternType="solid">
        <fgColor theme="0" tint="-0.14999000728130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049979999661445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61">
    <border>
      <left/>
      <right/>
      <top/>
      <bottom/>
      <diagonal/>
    </border>
    <border>
      <left style="medium"/>
      <right>
        <color rgb="FF333333"/>
      </right>
      <top style="medium"/>
      <bottom>
        <color rgb="FF333333"/>
      </bottom>
    </border>
    <border>
      <left style="medium"/>
      <right style="medium"/>
      <top style="medium"/>
      <bottom>
        <color rgb="FF333333"/>
      </bottom>
    </border>
    <border>
      <left>
        <color rgb="FF333333"/>
      </left>
      <right>
        <color rgb="FF333333"/>
      </right>
      <top style="medium"/>
      <bottom>
        <color rgb="FF333333"/>
      </bottom>
    </border>
    <border>
      <left>
        <color rgb="FF333333"/>
      </left>
      <right style="medium"/>
      <top style="medium"/>
      <bottom>
        <color rgb="FF333333"/>
      </bottom>
    </border>
    <border>
      <left style="medium"/>
      <right>
        <color rgb="FF333333"/>
      </right>
      <top>
        <color rgb="FF333333"/>
      </top>
      <bottom style="medium"/>
    </border>
    <border>
      <left style="medium"/>
      <right style="medium"/>
      <top>
        <color rgb="FF333333"/>
      </top>
      <bottom style="medium"/>
    </border>
    <border>
      <left>
        <color rgb="FF333333"/>
      </left>
      <right>
        <color rgb="FF333333"/>
      </right>
      <top>
        <color rgb="FF333333"/>
      </top>
      <bottom style="medium"/>
    </border>
    <border>
      <left>
        <color rgb="FF333333"/>
      </left>
      <right style="medium"/>
      <top>
        <color rgb="FF333333"/>
      </top>
      <bottom style="medium"/>
    </border>
    <border>
      <left style="medium"/>
      <right style="medium"/>
      <top>
        <color rgb="FF333333"/>
      </top>
      <bottom>
        <color rgb="FF333333"/>
      </bottom>
    </border>
    <border>
      <left style="thin"/>
      <right style="thin"/>
      <top>
        <color rgb="FF333333"/>
      </top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>
        <color rgb="FF333333"/>
      </bottom>
    </border>
    <border>
      <left style="medium"/>
      <right>
        <color rgb="FF333333"/>
      </right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thin"/>
      <right>
        <color rgb="FF333333"/>
      </right>
      <top style="thin"/>
      <bottom style="thin"/>
    </border>
    <border>
      <left style="thin"/>
      <right>
        <color rgb="FF333333"/>
      </right>
      <top>
        <color rgb="FF333333"/>
      </top>
      <bottom style="thin"/>
    </border>
    <border>
      <left style="medium"/>
      <right style="thin"/>
      <top>
        <color rgb="FF333333"/>
      </top>
      <bottom style="medium"/>
    </border>
    <border>
      <left style="thin"/>
      <right style="thin"/>
      <top>
        <color rgb="FF333333"/>
      </top>
      <bottom style="medium"/>
    </border>
    <border>
      <left style="thin"/>
      <right style="medium"/>
      <top>
        <color rgb="FF333333"/>
      </top>
      <bottom style="medium"/>
    </border>
    <border>
      <left>
        <color rgb="FF333333"/>
      </left>
      <right style="thin"/>
      <top>
        <color rgb="FF333333"/>
      </top>
      <bottom style="medium"/>
    </border>
    <border>
      <left style="medium"/>
      <right style="thin"/>
      <top>
        <color rgb="FF333333"/>
      </top>
      <bottom>
        <color rgb="FF333333"/>
      </bottom>
    </border>
    <border>
      <left style="thin"/>
      <right style="thin"/>
      <top>
        <color rgb="FF333333"/>
      </top>
      <bottom>
        <color rgb="FF333333"/>
      </bottom>
    </border>
    <border>
      <left style="thin"/>
      <right style="medium"/>
      <top>
        <color rgb="FF333333"/>
      </top>
      <bottom>
        <color rgb="FF333333"/>
      </bottom>
    </border>
    <border>
      <left style="medium"/>
      <right style="medium"/>
      <top style="medium"/>
      <bottom style="thin"/>
    </border>
    <border>
      <left>
        <color rgb="FF333333"/>
      </left>
      <right style="medium"/>
      <top style="medium"/>
      <bottom style="thin"/>
    </border>
    <border>
      <left>
        <color rgb="FF333333"/>
      </left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>
        <color rgb="FF333333"/>
      </left>
      <right style="medium"/>
      <top style="thin"/>
      <bottom style="medium"/>
    </border>
    <border>
      <left>
        <color rgb="FF333333"/>
      </left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>
        <color rgb="FF333333"/>
      </left>
      <right>
        <color rgb="FF333333"/>
      </right>
      <top style="medium"/>
      <bottom style="medium"/>
    </border>
    <border>
      <left>
        <color rgb="FF333333"/>
      </left>
      <right>
        <color rgb="FF333333"/>
      </right>
      <top style="thin"/>
      <bottom style="thin"/>
    </border>
    <border>
      <left style="medium"/>
      <right style="thin"/>
      <top style="medium"/>
      <bottom>
        <color rgb="FF333333"/>
      </bottom>
    </border>
    <border>
      <left style="thin"/>
      <right style="thin"/>
      <top style="medium"/>
      <bottom>
        <color rgb="FF333333"/>
      </bottom>
    </border>
    <border>
      <left style="thin"/>
      <right>
        <color rgb="FF333333"/>
      </right>
      <top style="medium"/>
      <bottom>
        <color rgb="FF333333"/>
      </bottom>
    </border>
    <border>
      <left>
        <color rgb="FF333333"/>
      </left>
      <right style="thin"/>
      <top>
        <color rgb="FF333333"/>
      </top>
      <bottom style="thin"/>
    </border>
    <border>
      <left>
        <color rgb="FF333333"/>
      </left>
      <right style="thin"/>
      <top>
        <color rgb="FF333333"/>
      </top>
      <bottom>
        <color rgb="FF333333"/>
      </bottom>
    </border>
    <border>
      <left style="medium"/>
      <right style="thin"/>
      <top style="medium"/>
      <bottom style="thin"/>
    </border>
    <border>
      <left>
        <color rgb="FF333333"/>
      </left>
      <right>
        <color rgb="FF333333"/>
      </right>
      <top style="medium"/>
      <bottom style="thin"/>
    </border>
    <border>
      <left style="thin"/>
      <right>
        <color rgb="FF333333"/>
      </right>
      <top style="medium"/>
      <bottom style="medium"/>
    </border>
    <border>
      <left>
        <color rgb="FF333333"/>
      </left>
      <right style="thin"/>
      <top style="medium"/>
      <bottom>
        <color rgb="FF333333"/>
      </bottom>
    </border>
    <border>
      <left style="thin"/>
      <right style="medium"/>
      <top style="medium"/>
      <bottom>
        <color rgb="FF333333"/>
      </bottom>
    </border>
    <border>
      <left style="thin"/>
      <right>
        <color rgb="FF333333"/>
      </right>
      <top>
        <color rgb="FF333333"/>
      </top>
      <bottom style="medium"/>
    </border>
    <border>
      <left style="medium"/>
      <right>
        <color rgb="FF333333"/>
      </right>
      <top style="medium"/>
      <bottom style="thin"/>
    </border>
    <border>
      <left style="medium"/>
      <right>
        <color rgb="FF333333"/>
      </right>
      <top style="thin"/>
      <bottom>
        <color rgb="FF333333"/>
      </bottom>
    </border>
    <border>
      <left>
        <color rgb="FF333333"/>
      </left>
      <right>
        <color rgb="FF333333"/>
      </right>
      <top>
        <color rgb="FF333333"/>
      </top>
      <bottom style="thin"/>
    </border>
    <border>
      <left style="medium"/>
      <right style="medium"/>
      <top style="thin"/>
      <bottom style="medium"/>
    </border>
    <border>
      <left style="medium"/>
      <right style="medium"/>
      <top style="thin"/>
      <bottom>
        <color rgb="FF333333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333333"/>
      </bottom>
    </border>
    <border>
      <left style="thin">
        <color rgb="FF000000"/>
      </left>
      <right>
        <color rgb="FF333333"/>
      </right>
      <top style="thin">
        <color rgb="FF000000"/>
      </top>
      <bottom style="thin">
        <color rgb="FF000000"/>
      </bottom>
    </border>
    <border>
      <left>
        <color rgb="FF333333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333333"/>
      </top>
      <bottom style="thin">
        <color rgb="FF000000"/>
      </bottom>
    </border>
    <border>
      <left style="thin"/>
      <right style="thin"/>
      <top style="thin"/>
      <bottom style="thin"/>
    </border>
    <border>
      <left style="thin"/>
      <right>
        <color rgb="FF333333"/>
      </right>
      <top>
        <color rgb="FF333333"/>
      </top>
      <bottom>
        <color rgb="FF333333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1" fillId="0" borderId="0">
      <alignment/>
      <protection/>
    </xf>
    <xf numFmtId="0" fontId="31" fillId="0" borderId="0">
      <alignment/>
      <protection/>
    </xf>
  </cellStyleXfs>
  <cellXfs count="489">
    <xf numFmtId="0" fontId="0" fillId="0" borderId="0" xfId="0"/>
    <xf numFmtId="0" fontId="1" fillId="0" borderId="0" xfId="0" applyFont="1" applyAlignment="1">
      <alignment/>
    </xf>
    <xf numFmtId="0" fontId="2" fillId="2" borderId="1" xfId="0" applyFont="1" applyFill="1" applyBorder="1" applyAlignment="1">
      <alignment/>
    </xf>
    <xf numFmtId="0" fontId="2" fillId="2" borderId="2" xfId="0" applyFont="1" applyFill="1" applyBorder="1" applyAlignment="1">
      <alignment/>
    </xf>
    <xf numFmtId="0" fontId="2" fillId="2" borderId="3" xfId="0" applyFont="1" applyFill="1" applyBorder="1" applyAlignment="1">
      <alignment/>
    </xf>
    <xf numFmtId="0" fontId="2" fillId="2" borderId="4" xfId="0" applyFont="1" applyFill="1" applyBorder="1" applyAlignment="1">
      <alignment/>
    </xf>
    <xf numFmtId="0" fontId="2" fillId="2" borderId="5" xfId="0" applyFont="1" applyFill="1" applyBorder="1" applyAlignment="1">
      <alignment/>
    </xf>
    <xf numFmtId="0" fontId="2" fillId="2" borderId="6" xfId="0" applyFont="1" applyFill="1" applyBorder="1" applyAlignment="1">
      <alignment/>
    </xf>
    <xf numFmtId="0" fontId="2" fillId="2" borderId="7" xfId="0" applyFont="1" applyFill="1" applyBorder="1" applyAlignment="1">
      <alignment/>
    </xf>
    <xf numFmtId="0" fontId="2" fillId="2" borderId="8" xfId="0" applyFont="1" applyFill="1" applyBorder="1" applyAlignment="1">
      <alignment/>
    </xf>
    <xf numFmtId="0" fontId="0" fillId="2" borderId="9" xfId="0" applyFill="1" applyBorder="1" applyAlignment="1">
      <alignment/>
    </xf>
    <xf numFmtId="0" fontId="0" fillId="0" borderId="10" xfId="0" applyBorder="1" applyAlignment="1">
      <alignment/>
    </xf>
    <xf numFmtId="4" fontId="0" fillId="0" borderId="10" xfId="0" applyNumberFormat="1" applyBorder="1" applyAlignment="1">
      <alignment/>
    </xf>
    <xf numFmtId="177" fontId="0" fillId="0" borderId="10" xfId="0" applyNumberFormat="1" applyBorder="1" applyAlignment="1">
      <alignment/>
    </xf>
    <xf numFmtId="10" fontId="0" fillId="0" borderId="11" xfId="15" applyNumberFormat="1" applyFont="1" applyBorder="1" applyAlignment="1">
      <alignment/>
    </xf>
    <xf numFmtId="0" fontId="0" fillId="0" borderId="11" xfId="0" applyBorder="1" applyAlignment="1">
      <alignment/>
    </xf>
    <xf numFmtId="4" fontId="0" fillId="0" borderId="11" xfId="0" applyNumberFormat="1" applyBorder="1" applyAlignment="1">
      <alignment/>
    </xf>
    <xf numFmtId="0" fontId="0" fillId="0" borderId="12" xfId="0" applyBorder="1" applyAlignment="1">
      <alignment/>
    </xf>
    <xf numFmtId="4" fontId="0" fillId="0" borderId="12" xfId="0" applyNumberFormat="1" applyBorder="1" applyAlignment="1">
      <alignment/>
    </xf>
    <xf numFmtId="10" fontId="0" fillId="0" borderId="12" xfId="15" applyNumberFormat="1" applyFont="1" applyBorder="1" applyAlignment="1">
      <alignment/>
    </xf>
    <xf numFmtId="0" fontId="0" fillId="2" borderId="13" xfId="0" applyFill="1" applyBorder="1" applyAlignment="1">
      <alignment/>
    </xf>
    <xf numFmtId="0" fontId="3" fillId="2" borderId="14" xfId="0" applyFont="1" applyFill="1" applyBorder="1" applyAlignment="1">
      <alignment horizontal="center"/>
    </xf>
    <xf numFmtId="178" fontId="2" fillId="2" borderId="14" xfId="0" applyNumberFormat="1" applyFont="1" applyFill="1" applyBorder="1" applyAlignment="1">
      <alignment/>
    </xf>
    <xf numFmtId="178" fontId="4" fillId="2" borderId="14" xfId="0" applyNumberFormat="1" applyFont="1" applyFill="1" applyBorder="1" applyAlignment="1">
      <alignment/>
    </xf>
    <xf numFmtId="10" fontId="2" fillId="2" borderId="14" xfId="15" applyNumberFormat="1" applyFont="1" applyFill="1" applyBorder="1" applyAlignment="1">
      <alignment/>
    </xf>
    <xf numFmtId="0" fontId="0" fillId="0" borderId="0" xfId="0" applyBorder="1" applyAlignment="1">
      <alignment/>
    </xf>
    <xf numFmtId="0" fontId="1" fillId="0" borderId="0" xfId="0" applyFont="1" applyBorder="1" applyAlignment="1">
      <alignment/>
    </xf>
    <xf numFmtId="0" fontId="1" fillId="2" borderId="15" xfId="0" applyFont="1" applyFill="1" applyBorder="1" applyAlignment="1">
      <alignment/>
    </xf>
    <xf numFmtId="0" fontId="1" fillId="2" borderId="16" xfId="0" applyFont="1" applyFill="1" applyBorder="1" applyAlignment="1">
      <alignment/>
    </xf>
    <xf numFmtId="0" fontId="1" fillId="2" borderId="17" xfId="0" applyFont="1" applyFill="1" applyBorder="1" applyAlignment="1">
      <alignment/>
    </xf>
    <xf numFmtId="0" fontId="0" fillId="3" borderId="10" xfId="0" applyFill="1" applyBorder="1" applyAlignment="1">
      <alignment/>
    </xf>
    <xf numFmtId="4" fontId="0" fillId="3" borderId="10" xfId="0" applyNumberFormat="1" applyFill="1" applyBorder="1" applyAlignment="1">
      <alignment/>
    </xf>
    <xf numFmtId="0" fontId="0" fillId="3" borderId="11" xfId="0" applyFill="1" applyBorder="1" applyAlignment="1">
      <alignment/>
    </xf>
    <xf numFmtId="0" fontId="0" fillId="4" borderId="0" xfId="0" applyFill="1" applyBorder="1" applyAlignment="1">
      <alignment/>
    </xf>
    <xf numFmtId="4" fontId="0" fillId="3" borderId="11" xfId="0" applyNumberFormat="1" applyFill="1" applyBorder="1" applyAlignment="1">
      <alignment/>
    </xf>
    <xf numFmtId="0" fontId="1" fillId="2" borderId="11" xfId="0" applyFont="1" applyFill="1" applyBorder="1" applyAlignment="1">
      <alignment/>
    </xf>
    <xf numFmtId="0" fontId="1" fillId="2" borderId="12" xfId="0" applyFont="1" applyFill="1" applyBorder="1" applyAlignment="1">
      <alignment/>
    </xf>
    <xf numFmtId="4" fontId="1" fillId="2" borderId="12" xfId="0" applyNumberFormat="1" applyFont="1" applyFill="1" applyBorder="1" applyAlignment="1">
      <alignment/>
    </xf>
    <xf numFmtId="0" fontId="0" fillId="3" borderId="18" xfId="0" applyFill="1" applyBorder="1" applyAlignment="1">
      <alignment/>
    </xf>
    <xf numFmtId="0" fontId="0" fillId="0" borderId="18" xfId="0" applyBorder="1" applyAlignment="1">
      <alignment/>
    </xf>
    <xf numFmtId="0" fontId="0" fillId="0" borderId="19" xfId="0" applyBorder="1" applyAlignment="1">
      <alignment/>
    </xf>
    <xf numFmtId="0" fontId="1" fillId="2" borderId="10" xfId="0" applyFont="1" applyFill="1" applyBorder="1" applyAlignment="1">
      <alignment/>
    </xf>
    <xf numFmtId="4" fontId="1" fillId="2" borderId="10" xfId="0" applyNumberFormat="1" applyFont="1" applyFill="1" applyBorder="1" applyAlignment="1">
      <alignment/>
    </xf>
    <xf numFmtId="0" fontId="1" fillId="2" borderId="20" xfId="0" applyFont="1" applyFill="1" applyBorder="1" applyAlignment="1">
      <alignment/>
    </xf>
    <xf numFmtId="0" fontId="1" fillId="2" borderId="21" xfId="0" applyFont="1" applyFill="1" applyBorder="1" applyAlignment="1">
      <alignment/>
    </xf>
    <xf numFmtId="4" fontId="1" fillId="2" borderId="22" xfId="0" applyNumberFormat="1" applyFont="1" applyFill="1" applyBorder="1" applyAlignment="1">
      <alignment/>
    </xf>
    <xf numFmtId="0" fontId="2" fillId="2" borderId="11" xfId="0" applyFont="1" applyFill="1" applyBorder="1" applyAlignment="1">
      <alignment/>
    </xf>
    <xf numFmtId="4" fontId="2" fillId="2" borderId="11" xfId="0" applyNumberFormat="1" applyFont="1" applyFill="1" applyBorder="1" applyAlignment="1">
      <alignment/>
    </xf>
    <xf numFmtId="178" fontId="1" fillId="2" borderId="11" xfId="0" applyNumberFormat="1" applyFont="1" applyFill="1" applyBorder="1" applyAlignment="1">
      <alignment/>
    </xf>
    <xf numFmtId="178" fontId="0" fillId="0" borderId="0" xfId="0" applyNumberFormat="1" applyAlignment="1">
      <alignment/>
    </xf>
    <xf numFmtId="0" fontId="0" fillId="0" borderId="0" xfId="0" applyAlignment="1">
      <alignment/>
    </xf>
    <xf numFmtId="0" fontId="0" fillId="2" borderId="1" xfId="0" applyFill="1" applyBorder="1" applyAlignment="1">
      <alignment/>
    </xf>
    <xf numFmtId="0" fontId="0" fillId="2" borderId="2" xfId="0" applyFill="1" applyBorder="1" applyAlignment="1">
      <alignment/>
    </xf>
    <xf numFmtId="0" fontId="0" fillId="2" borderId="3" xfId="0" applyFill="1" applyBorder="1" applyAlignment="1">
      <alignment/>
    </xf>
    <xf numFmtId="0" fontId="0" fillId="2" borderId="4" xfId="0" applyFill="1" applyBorder="1" applyAlignment="1">
      <alignment/>
    </xf>
    <xf numFmtId="0" fontId="0" fillId="2" borderId="5" xfId="0" applyFill="1" applyBorder="1" applyAlignment="1">
      <alignment/>
    </xf>
    <xf numFmtId="0" fontId="0" fillId="2" borderId="6" xfId="0" applyFill="1" applyBorder="1" applyAlignment="1">
      <alignment/>
    </xf>
    <xf numFmtId="0" fontId="0" fillId="2" borderId="7" xfId="0" applyFill="1" applyBorder="1" applyAlignment="1">
      <alignment/>
    </xf>
    <xf numFmtId="0" fontId="0" fillId="2" borderId="8" xfId="0" applyFill="1" applyBorder="1" applyAlignment="1">
      <alignment/>
    </xf>
    <xf numFmtId="10" fontId="0" fillId="0" borderId="10" xfId="15" applyNumberFormat="1" applyFont="1" applyBorder="1" applyAlignment="1">
      <alignment/>
    </xf>
    <xf numFmtId="9" fontId="0" fillId="0" borderId="10" xfId="15" applyFont="1" applyBorder="1" applyAlignment="1">
      <alignment/>
    </xf>
    <xf numFmtId="0" fontId="2" fillId="2" borderId="14" xfId="0" applyFont="1" applyFill="1" applyBorder="1" applyAlignment="1">
      <alignment/>
    </xf>
    <xf numFmtId="177" fontId="1" fillId="2" borderId="14" xfId="0" applyNumberFormat="1" applyFont="1" applyFill="1" applyBorder="1" applyAlignment="1">
      <alignment/>
    </xf>
    <xf numFmtId="177" fontId="3" fillId="2" borderId="14" xfId="0" applyNumberFormat="1" applyFont="1" applyFill="1" applyBorder="1" applyAlignment="1">
      <alignment/>
    </xf>
    <xf numFmtId="177" fontId="2" fillId="2" borderId="14" xfId="0" applyNumberFormat="1" applyFont="1" applyFill="1" applyBorder="1" applyAlignment="1">
      <alignment/>
    </xf>
    <xf numFmtId="4" fontId="1" fillId="2" borderId="14" xfId="0" applyNumberFormat="1" applyFont="1" applyFill="1" applyBorder="1" applyAlignment="1">
      <alignment/>
    </xf>
    <xf numFmtId="4" fontId="3" fillId="2" borderId="14" xfId="0" applyNumberFormat="1" applyFont="1" applyFill="1" applyBorder="1" applyAlignment="1">
      <alignment/>
    </xf>
    <xf numFmtId="10" fontId="1" fillId="2" borderId="14" xfId="15" applyNumberFormat="1" applyFont="1" applyFill="1" applyBorder="1" applyAlignment="1">
      <alignment/>
    </xf>
    <xf numFmtId="0" fontId="0" fillId="0" borderId="11" xfId="0" applyFill="1" applyBorder="1" applyAlignment="1">
      <alignment/>
    </xf>
    <xf numFmtId="0" fontId="1" fillId="2" borderId="6" xfId="0" applyFont="1" applyFill="1" applyBorder="1" applyAlignment="1">
      <alignment/>
    </xf>
    <xf numFmtId="0" fontId="1" fillId="2" borderId="23" xfId="0" applyFont="1" applyFill="1" applyBorder="1" applyAlignment="1">
      <alignment/>
    </xf>
    <xf numFmtId="4" fontId="0" fillId="0" borderId="0" xfId="0" applyNumberFormat="1" applyAlignment="1">
      <alignment/>
    </xf>
    <xf numFmtId="10" fontId="0" fillId="0" borderId="11" xfId="0" applyNumberFormat="1" applyFont="1" applyBorder="1" applyAlignment="1">
      <alignment/>
    </xf>
    <xf numFmtId="10" fontId="2" fillId="2" borderId="6" xfId="15" applyNumberFormat="1" applyFont="1" applyFill="1" applyBorder="1" applyAlignment="1">
      <alignment/>
    </xf>
    <xf numFmtId="0" fontId="0" fillId="0" borderId="0" xfId="0" applyFill="1" applyBorder="1" applyAlignment="1">
      <alignment/>
    </xf>
    <xf numFmtId="2" fontId="0" fillId="4" borderId="0" xfId="0" applyNumberFormat="1" applyFill="1" applyBorder="1" applyAlignment="1">
      <alignment/>
    </xf>
    <xf numFmtId="0" fontId="0" fillId="4" borderId="0" xfId="0" applyFill="1" applyAlignment="1">
      <alignment/>
    </xf>
    <xf numFmtId="0" fontId="0" fillId="3" borderId="11" xfId="0" applyFont="1" applyFill="1" applyBorder="1" applyAlignment="1">
      <alignment/>
    </xf>
    <xf numFmtId="4" fontId="0" fillId="3" borderId="11" xfId="0" applyNumberFormat="1" applyFont="1" applyFill="1" applyBorder="1" applyAlignment="1">
      <alignment/>
    </xf>
    <xf numFmtId="0" fontId="0" fillId="3" borderId="10" xfId="0" applyFont="1" applyFill="1" applyBorder="1" applyAlignment="1">
      <alignment/>
    </xf>
    <xf numFmtId="4" fontId="0" fillId="3" borderId="10" xfId="0" applyNumberFormat="1" applyFont="1" applyFill="1" applyBorder="1" applyAlignment="1">
      <alignment/>
    </xf>
    <xf numFmtId="0" fontId="1" fillId="2" borderId="10" xfId="0" applyFont="1" applyFill="1" applyBorder="1" applyAlignment="1">
      <alignment horizontal="justify" vertical="justify"/>
    </xf>
    <xf numFmtId="0" fontId="2" fillId="2" borderId="15" xfId="0" applyFont="1" applyFill="1" applyBorder="1" applyAlignment="1">
      <alignment/>
    </xf>
    <xf numFmtId="0" fontId="2" fillId="2" borderId="16" xfId="0" applyFont="1" applyFill="1" applyBorder="1" applyAlignment="1">
      <alignment/>
    </xf>
    <xf numFmtId="4" fontId="2" fillId="2" borderId="17" xfId="0" applyNumberFormat="1" applyFont="1" applyFill="1" applyBorder="1" applyAlignment="1">
      <alignment/>
    </xf>
    <xf numFmtId="178" fontId="3" fillId="2" borderId="10" xfId="0" applyNumberFormat="1" applyFont="1" applyFill="1" applyBorder="1" applyAlignment="1">
      <alignment/>
    </xf>
    <xf numFmtId="0" fontId="5" fillId="2" borderId="9" xfId="0" applyFont="1" applyFill="1" applyBorder="1" applyAlignment="1">
      <alignment/>
    </xf>
    <xf numFmtId="10" fontId="2" fillId="2" borderId="14" xfId="0" applyNumberFormat="1" applyFont="1" applyFill="1" applyBorder="1" applyAlignment="1">
      <alignment/>
    </xf>
    <xf numFmtId="4" fontId="3" fillId="2" borderId="12" xfId="0" applyNumberFormat="1" applyFont="1" applyFill="1" applyBorder="1" applyAlignment="1">
      <alignment/>
    </xf>
    <xf numFmtId="2" fontId="0" fillId="0" borderId="0" xfId="0" applyNumberFormat="1" applyAlignment="1">
      <alignment/>
    </xf>
    <xf numFmtId="178" fontId="2" fillId="2" borderId="10" xfId="0" applyNumberFormat="1" applyFont="1" applyFill="1" applyBorder="1" applyAlignment="1">
      <alignment/>
    </xf>
    <xf numFmtId="0" fontId="6" fillId="2" borderId="2" xfId="0" applyFont="1" applyFill="1" applyBorder="1" applyAlignment="1">
      <alignment/>
    </xf>
    <xf numFmtId="0" fontId="6" fillId="2" borderId="9" xfId="0" applyFont="1" applyFill="1" applyBorder="1" applyAlignment="1">
      <alignment/>
    </xf>
    <xf numFmtId="10" fontId="7" fillId="2" borderId="6" xfId="15" applyNumberFormat="1" applyFont="1" applyFill="1" applyBorder="1" applyAlignment="1">
      <alignment/>
    </xf>
    <xf numFmtId="0" fontId="1" fillId="2" borderId="24" xfId="0" applyFont="1" applyFill="1" applyBorder="1" applyAlignment="1">
      <alignment/>
    </xf>
    <xf numFmtId="0" fontId="1" fillId="2" borderId="25" xfId="0" applyFont="1" applyFill="1" applyBorder="1" applyAlignment="1">
      <alignment/>
    </xf>
    <xf numFmtId="4" fontId="1" fillId="2" borderId="26" xfId="0" applyNumberFormat="1" applyFont="1" applyFill="1" applyBorder="1" applyAlignment="1">
      <alignment/>
    </xf>
    <xf numFmtId="4" fontId="1" fillId="2" borderId="11" xfId="0" applyNumberFormat="1" applyFont="1" applyFill="1" applyBorder="1" applyAlignment="1">
      <alignment/>
    </xf>
    <xf numFmtId="0" fontId="2" fillId="2" borderId="20" xfId="0" applyFont="1" applyFill="1" applyBorder="1" applyAlignment="1">
      <alignment/>
    </xf>
    <xf numFmtId="0" fontId="2" fillId="2" borderId="21" xfId="0" applyFont="1" applyFill="1" applyBorder="1" applyAlignment="1">
      <alignment/>
    </xf>
    <xf numFmtId="4" fontId="2" fillId="2" borderId="22" xfId="0" applyNumberFormat="1" applyFont="1" applyFill="1" applyBorder="1" applyAlignment="1">
      <alignment/>
    </xf>
    <xf numFmtId="178" fontId="3" fillId="2" borderId="17" xfId="0" applyNumberFormat="1" applyFont="1" applyFill="1" applyBorder="1" applyAlignment="1">
      <alignment/>
    </xf>
    <xf numFmtId="0" fontId="0" fillId="0" borderId="27" xfId="0" applyBorder="1" applyAlignment="1">
      <alignment/>
    </xf>
    <xf numFmtId="0" fontId="0" fillId="0" borderId="28" xfId="0" applyBorder="1" applyAlignment="1">
      <alignment/>
    </xf>
    <xf numFmtId="0" fontId="2" fillId="0" borderId="28" xfId="0" applyFont="1" applyBorder="1" applyAlignment="1">
      <alignment/>
    </xf>
    <xf numFmtId="0" fontId="2" fillId="0" borderId="29" xfId="0" applyFont="1" applyBorder="1" applyAlignment="1">
      <alignment/>
    </xf>
    <xf numFmtId="0" fontId="2" fillId="0" borderId="30" xfId="0" applyFont="1" applyBorder="1" applyAlignment="1">
      <alignment/>
    </xf>
    <xf numFmtId="0" fontId="0" fillId="0" borderId="30" xfId="0" applyBorder="1" applyAlignment="1">
      <alignment/>
    </xf>
    <xf numFmtId="0" fontId="2" fillId="0" borderId="31" xfId="0" applyFont="1" applyBorder="1" applyAlignment="1">
      <alignment/>
    </xf>
    <xf numFmtId="0" fontId="2" fillId="0" borderId="2" xfId="0" applyFont="1" applyBorder="1" applyAlignment="1">
      <alignment/>
    </xf>
    <xf numFmtId="0" fontId="2" fillId="0" borderId="4" xfId="0" applyFont="1" applyBorder="1" applyAlignment="1">
      <alignment/>
    </xf>
    <xf numFmtId="0" fontId="0" fillId="0" borderId="6" xfId="0" applyBorder="1" applyAlignment="1">
      <alignment/>
    </xf>
    <xf numFmtId="0" fontId="0" fillId="0" borderId="8" xfId="0" applyBorder="1" applyAlignment="1">
      <alignment/>
    </xf>
    <xf numFmtId="0" fontId="0" fillId="0" borderId="32" xfId="0" applyBorder="1" applyAlignment="1">
      <alignment/>
    </xf>
    <xf numFmtId="0" fontId="0" fillId="0" borderId="33" xfId="0" applyBorder="1" applyAlignment="1">
      <alignment/>
    </xf>
    <xf numFmtId="1" fontId="0" fillId="0" borderId="34" xfId="0" applyNumberFormat="1" applyBorder="1" applyAlignment="1">
      <alignment horizontal="center"/>
    </xf>
    <xf numFmtId="2" fontId="0" fillId="0" borderId="34" xfId="0" applyNumberFormat="1" applyBorder="1" applyAlignment="1">
      <alignment/>
    </xf>
    <xf numFmtId="10" fontId="2" fillId="0" borderId="35" xfId="15" applyNumberFormat="1" applyFont="1" applyBorder="1" applyAlignment="1">
      <alignment/>
    </xf>
    <xf numFmtId="0" fontId="2" fillId="0" borderId="6" xfId="0" applyFont="1" applyBorder="1" applyAlignment="1">
      <alignment/>
    </xf>
    <xf numFmtId="0" fontId="2" fillId="0" borderId="8" xfId="0" applyFont="1" applyBorder="1" applyAlignment="1">
      <alignment/>
    </xf>
    <xf numFmtId="0" fontId="8" fillId="4" borderId="10" xfId="0" applyFont="1" applyFill="1" applyBorder="1" applyAlignment="1">
      <alignment vertical="top" wrapText="1"/>
    </xf>
    <xf numFmtId="0" fontId="8" fillId="4" borderId="10" xfId="0" applyFont="1" applyFill="1" applyBorder="1" applyAlignment="1">
      <alignment horizontal="right" vertical="top" wrapText="1"/>
    </xf>
    <xf numFmtId="2" fontId="9" fillId="5" borderId="10" xfId="0" applyNumberFormat="1" applyFont="1" applyFill="1" applyBorder="1" applyAlignment="1">
      <alignment horizontal="right"/>
    </xf>
    <xf numFmtId="2" fontId="1" fillId="6" borderId="10" xfId="0" applyNumberFormat="1" applyFont="1" applyFill="1" applyBorder="1" applyAlignment="1">
      <alignment/>
    </xf>
    <xf numFmtId="2" fontId="0" fillId="0" borderId="10" xfId="0" applyNumberFormat="1" applyBorder="1" applyAlignment="1">
      <alignment/>
    </xf>
    <xf numFmtId="0" fontId="8" fillId="4" borderId="11" xfId="0" applyFont="1" applyFill="1" applyBorder="1" applyAlignment="1">
      <alignment vertical="top" wrapText="1"/>
    </xf>
    <xf numFmtId="0" fontId="8" fillId="4" borderId="11" xfId="0" applyFont="1" applyFill="1" applyBorder="1" applyAlignment="1">
      <alignment horizontal="right" vertical="top" wrapText="1"/>
    </xf>
    <xf numFmtId="2" fontId="9" fillId="5" borderId="11" xfId="0" applyNumberFormat="1" applyFont="1" applyFill="1" applyBorder="1" applyAlignment="1">
      <alignment horizontal="right"/>
    </xf>
    <xf numFmtId="2" fontId="1" fillId="6" borderId="11" xfId="0" applyNumberFormat="1" applyFont="1" applyFill="1" applyBorder="1" applyAlignment="1">
      <alignment/>
    </xf>
    <xf numFmtId="0" fontId="2" fillId="0" borderId="11" xfId="0" applyFont="1" applyBorder="1" applyAlignment="1">
      <alignment/>
    </xf>
    <xf numFmtId="2" fontId="0" fillId="0" borderId="11" xfId="0" applyNumberFormat="1" applyBorder="1" applyAlignment="1">
      <alignment/>
    </xf>
    <xf numFmtId="0" fontId="2" fillId="0" borderId="12" xfId="0" applyFont="1" applyBorder="1" applyAlignment="1">
      <alignment/>
    </xf>
    <xf numFmtId="0" fontId="8" fillId="4" borderId="12" xfId="0" applyFont="1" applyFill="1" applyBorder="1" applyAlignment="1">
      <alignment vertical="top" wrapText="1"/>
    </xf>
    <xf numFmtId="0" fontId="8" fillId="4" borderId="12" xfId="0" applyFont="1" applyFill="1" applyBorder="1" applyAlignment="1">
      <alignment horizontal="right" vertical="top" wrapText="1"/>
    </xf>
    <xf numFmtId="2" fontId="9" fillId="5" borderId="12" xfId="0" applyNumberFormat="1" applyFont="1" applyFill="1" applyBorder="1" applyAlignment="1">
      <alignment horizontal="right"/>
    </xf>
    <xf numFmtId="2" fontId="1" fillId="6" borderId="12" xfId="0" applyNumberFormat="1" applyFont="1" applyFill="1" applyBorder="1" applyAlignment="1">
      <alignment/>
    </xf>
    <xf numFmtId="0" fontId="0" fillId="0" borderId="13" xfId="0" applyBorder="1" applyAlignment="1">
      <alignment/>
    </xf>
    <xf numFmtId="0" fontId="0" fillId="0" borderId="36" xfId="0" applyBorder="1" applyAlignment="1">
      <alignment/>
    </xf>
    <xf numFmtId="0" fontId="2" fillId="0" borderId="16" xfId="0" applyFont="1" applyBorder="1" applyAlignment="1">
      <alignment/>
    </xf>
    <xf numFmtId="0" fontId="10" fillId="7" borderId="16" xfId="0" applyFont="1" applyFill="1" applyBorder="1" applyAlignment="1">
      <alignment vertical="top" wrapText="1"/>
    </xf>
    <xf numFmtId="0" fontId="11" fillId="7" borderId="16" xfId="0" applyFont="1" applyFill="1" applyBorder="1" applyAlignment="1">
      <alignment horizontal="right" vertical="top" wrapText="1"/>
    </xf>
    <xf numFmtId="2" fontId="9" fillId="8" borderId="17" xfId="0" applyNumberFormat="1" applyFont="1" applyFill="1" applyBorder="1" applyAlignment="1">
      <alignment horizontal="right"/>
    </xf>
    <xf numFmtId="2" fontId="9" fillId="8" borderId="37" xfId="0" applyNumberFormat="1" applyFont="1" applyFill="1" applyBorder="1" applyAlignment="1">
      <alignment horizontal="right"/>
    </xf>
    <xf numFmtId="10" fontId="1" fillId="6" borderId="10" xfId="15" applyNumberFormat="1" applyFont="1" applyFill="1" applyBorder="1" applyAlignment="1">
      <alignment/>
    </xf>
    <xf numFmtId="0" fontId="8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right" vertical="top" wrapText="1"/>
    </xf>
    <xf numFmtId="0" fontId="8" fillId="0" borderId="11" xfId="0" applyFont="1" applyBorder="1" applyAlignment="1">
      <alignment vertical="top" wrapText="1"/>
    </xf>
    <xf numFmtId="0" fontId="12" fillId="0" borderId="11" xfId="0" applyFont="1" applyBorder="1" applyAlignment="1">
      <alignment horizontal="right" vertical="top" wrapText="1"/>
    </xf>
    <xf numFmtId="0" fontId="11" fillId="9" borderId="11" xfId="0" applyFont="1" applyFill="1" applyBorder="1" applyAlignment="1">
      <alignment vertical="top" wrapText="1"/>
    </xf>
    <xf numFmtId="0" fontId="12" fillId="9" borderId="11" xfId="0" applyFont="1" applyFill="1" applyBorder="1" applyAlignment="1">
      <alignment horizontal="right" vertical="top" wrapText="1"/>
    </xf>
    <xf numFmtId="2" fontId="9" fillId="8" borderId="11" xfId="0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right" vertical="top" wrapText="1"/>
    </xf>
    <xf numFmtId="2" fontId="13" fillId="10" borderId="10" xfId="0" applyNumberFormat="1" applyFont="1" applyFill="1" applyBorder="1" applyAlignment="1">
      <alignment/>
    </xf>
    <xf numFmtId="10" fontId="13" fillId="10" borderId="10" xfId="15" applyNumberFormat="1" applyFont="1" applyFill="1" applyBorder="1" applyAlignment="1">
      <alignment/>
    </xf>
    <xf numFmtId="0" fontId="11" fillId="11" borderId="11" xfId="0" applyFont="1" applyFill="1" applyBorder="1" applyAlignment="1">
      <alignment vertical="top" wrapText="1"/>
    </xf>
    <xf numFmtId="0" fontId="14" fillId="11" borderId="11" xfId="0" applyFont="1" applyFill="1" applyBorder="1" applyAlignment="1">
      <alignment horizontal="center" vertical="top" wrapText="1"/>
    </xf>
    <xf numFmtId="2" fontId="9" fillId="8" borderId="18" xfId="0" applyNumberFormat="1" applyFont="1" applyFill="1" applyBorder="1" applyAlignment="1">
      <alignment horizontal="right"/>
    </xf>
    <xf numFmtId="0" fontId="13" fillId="6" borderId="11" xfId="0" applyFont="1" applyFill="1" applyBorder="1" applyAlignment="1">
      <alignment/>
    </xf>
    <xf numFmtId="2" fontId="13" fillId="6" borderId="11" xfId="0" applyNumberFormat="1" applyFont="1" applyFill="1" applyBorder="1" applyAlignment="1">
      <alignment/>
    </xf>
    <xf numFmtId="0" fontId="15" fillId="0" borderId="11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2" fontId="13" fillId="6" borderId="12" xfId="0" applyNumberFormat="1" applyFont="1" applyFill="1" applyBorder="1" applyAlignment="1">
      <alignment/>
    </xf>
    <xf numFmtId="0" fontId="11" fillId="12" borderId="11" xfId="0" applyFont="1" applyFill="1" applyBorder="1" applyAlignment="1">
      <alignment vertical="top" wrapText="1"/>
    </xf>
    <xf numFmtId="0" fontId="11" fillId="12" borderId="18" xfId="0" applyFont="1" applyFill="1" applyBorder="1" applyAlignment="1">
      <alignment horizontal="right" vertical="top" wrapText="1"/>
    </xf>
    <xf numFmtId="2" fontId="9" fillId="6" borderId="15" xfId="0" applyNumberFormat="1" applyFont="1" applyFill="1" applyBorder="1" applyAlignment="1">
      <alignment horizontal="right"/>
    </xf>
    <xf numFmtId="0" fontId="13" fillId="6" borderId="10" xfId="0" applyFont="1" applyFill="1" applyBorder="1" applyAlignment="1">
      <alignment/>
    </xf>
    <xf numFmtId="0" fontId="0" fillId="0" borderId="11" xfId="0" applyFont="1" applyBorder="1" applyAlignment="1">
      <alignment/>
    </xf>
    <xf numFmtId="0" fontId="16" fillId="0" borderId="11" xfId="0" applyFont="1" applyBorder="1" applyAlignment="1">
      <alignment vertical="top" wrapText="1"/>
    </xf>
    <xf numFmtId="0" fontId="16" fillId="0" borderId="11" xfId="0" applyFont="1" applyBorder="1" applyAlignment="1">
      <alignment horizontal="right" vertical="top" wrapText="1"/>
    </xf>
    <xf numFmtId="0" fontId="0" fillId="0" borderId="12" xfId="0" applyFont="1" applyBorder="1" applyAlignment="1">
      <alignment/>
    </xf>
    <xf numFmtId="0" fontId="16" fillId="0" borderId="12" xfId="0" applyFont="1" applyBorder="1" applyAlignment="1">
      <alignment vertical="top" wrapText="1"/>
    </xf>
    <xf numFmtId="0" fontId="16" fillId="0" borderId="12" xfId="0" applyFont="1" applyBorder="1" applyAlignment="1">
      <alignment horizontal="right" vertical="top" wrapText="1"/>
    </xf>
    <xf numFmtId="0" fontId="13" fillId="6" borderId="12" xfId="0" applyFont="1" applyFill="1" applyBorder="1" applyAlignment="1">
      <alignment/>
    </xf>
    <xf numFmtId="0" fontId="0" fillId="0" borderId="15" xfId="0" applyBorder="1" applyAlignment="1">
      <alignment/>
    </xf>
    <xf numFmtId="0" fontId="17" fillId="13" borderId="16" xfId="0" applyFont="1" applyFill="1" applyBorder="1" applyAlignment="1">
      <alignment vertical="top" wrapText="1"/>
    </xf>
    <xf numFmtId="0" fontId="17" fillId="13" borderId="16" xfId="0" applyFont="1" applyFill="1" applyBorder="1" applyAlignment="1">
      <alignment horizontal="right" vertical="top" wrapText="1"/>
    </xf>
    <xf numFmtId="2" fontId="18" fillId="8" borderId="17" xfId="0" applyNumberFormat="1" applyFont="1" applyFill="1" applyBorder="1" applyAlignment="1">
      <alignment horizontal="right"/>
    </xf>
    <xf numFmtId="0" fontId="16" fillId="0" borderId="10" xfId="0" applyFont="1" applyBorder="1" applyAlignment="1">
      <alignment horizontal="right" vertical="top" wrapText="1"/>
    </xf>
    <xf numFmtId="2" fontId="13" fillId="6" borderId="10" xfId="0" applyNumberFormat="1" applyFont="1" applyFill="1" applyBorder="1" applyAlignment="1">
      <alignment/>
    </xf>
    <xf numFmtId="0" fontId="8" fillId="0" borderId="12" xfId="0" applyFont="1" applyBorder="1" applyAlignment="1">
      <alignment vertical="top" wrapText="1"/>
    </xf>
    <xf numFmtId="0" fontId="0" fillId="0" borderId="38" xfId="0" applyBorder="1" applyAlignment="1">
      <alignment/>
    </xf>
    <xf numFmtId="0" fontId="11" fillId="8" borderId="39" xfId="0" applyFont="1" applyFill="1" applyBorder="1" applyAlignment="1">
      <alignment vertical="top" wrapText="1"/>
    </xf>
    <xf numFmtId="0" fontId="11" fillId="14" borderId="39" xfId="0" applyFont="1" applyFill="1" applyBorder="1" applyAlignment="1">
      <alignment horizontal="right" vertical="top" wrapText="1"/>
    </xf>
    <xf numFmtId="0" fontId="11" fillId="14" borderId="40" xfId="0" applyFont="1" applyFill="1" applyBorder="1" applyAlignment="1">
      <alignment horizontal="right" vertical="top" wrapText="1"/>
    </xf>
    <xf numFmtId="2" fontId="9" fillId="8" borderId="2" xfId="0" applyNumberFormat="1" applyFont="1" applyFill="1" applyBorder="1" applyAlignment="1">
      <alignment horizontal="right"/>
    </xf>
    <xf numFmtId="0" fontId="0" fillId="6" borderId="11" xfId="0" applyFill="1" applyBorder="1" applyAlignment="1">
      <alignment/>
    </xf>
    <xf numFmtId="0" fontId="11" fillId="15" borderId="11" xfId="0" applyFont="1" applyFill="1" applyBorder="1" applyAlignment="1">
      <alignment vertical="top" wrapText="1"/>
    </xf>
    <xf numFmtId="0" fontId="11" fillId="15" borderId="11" xfId="0" applyFont="1" applyFill="1" applyBorder="1" applyAlignment="1">
      <alignment horizontal="right" vertical="top" wrapText="1"/>
    </xf>
    <xf numFmtId="0" fontId="19" fillId="16" borderId="12" xfId="0" applyFont="1" applyFill="1" applyBorder="1" applyAlignment="1">
      <alignment vertical="top" wrapText="1"/>
    </xf>
    <xf numFmtId="0" fontId="20" fillId="16" borderId="12" xfId="0" applyFont="1" applyFill="1" applyBorder="1" applyAlignment="1">
      <alignment horizontal="right" vertical="top" wrapText="1"/>
    </xf>
    <xf numFmtId="2" fontId="21" fillId="8" borderId="12" xfId="0" applyNumberFormat="1" applyFont="1" applyFill="1" applyBorder="1" applyAlignment="1">
      <alignment horizontal="right"/>
    </xf>
    <xf numFmtId="10" fontId="1" fillId="6" borderId="12" xfId="15" applyNumberFormat="1" applyFont="1" applyFill="1" applyBorder="1" applyAlignment="1">
      <alignment/>
    </xf>
    <xf numFmtId="0" fontId="0" fillId="6" borderId="15" xfId="0" applyFill="1" applyBorder="1" applyAlignment="1">
      <alignment/>
    </xf>
    <xf numFmtId="0" fontId="10" fillId="6" borderId="16" xfId="0" applyFont="1" applyFill="1" applyBorder="1" applyAlignment="1">
      <alignment/>
    </xf>
    <xf numFmtId="2" fontId="0" fillId="6" borderId="16" xfId="0" applyNumberFormat="1" applyFill="1" applyBorder="1" applyAlignment="1">
      <alignment/>
    </xf>
    <xf numFmtId="0" fontId="0" fillId="6" borderId="16" xfId="0" applyFill="1" applyBorder="1" applyAlignment="1">
      <alignment/>
    </xf>
    <xf numFmtId="2" fontId="1" fillId="6" borderId="16" xfId="0" applyNumberFormat="1" applyFont="1" applyFill="1" applyBorder="1" applyAlignment="1">
      <alignment/>
    </xf>
    <xf numFmtId="10" fontId="1" fillId="6" borderId="17" xfId="15" applyNumberFormat="1" applyFont="1" applyFill="1" applyBorder="1" applyAlignment="1">
      <alignment/>
    </xf>
    <xf numFmtId="2" fontId="0" fillId="0" borderId="41" xfId="0" applyNumberFormat="1" applyBorder="1" applyAlignment="1">
      <alignment/>
    </xf>
    <xf numFmtId="0" fontId="2" fillId="0" borderId="0" xfId="0" applyFont="1" applyBorder="1" applyAlignment="1">
      <alignment/>
    </xf>
    <xf numFmtId="2" fontId="2" fillId="0" borderId="41" xfId="0" applyNumberFormat="1" applyFont="1" applyBorder="1" applyAlignment="1">
      <alignment/>
    </xf>
    <xf numFmtId="179" fontId="0" fillId="0" borderId="41" xfId="0" applyNumberFormat="1" applyBorder="1" applyAlignment="1">
      <alignment/>
    </xf>
    <xf numFmtId="0" fontId="0" fillId="0" borderId="41" xfId="0" applyBorder="1" applyAlignment="1">
      <alignment/>
    </xf>
    <xf numFmtId="0" fontId="2" fillId="0" borderId="41" xfId="0" applyFont="1" applyBorder="1" applyAlignment="1">
      <alignment/>
    </xf>
    <xf numFmtId="0" fontId="0" fillId="0" borderId="42" xfId="0" applyBorder="1" applyAlignment="1">
      <alignment/>
    </xf>
    <xf numFmtId="0" fontId="0" fillId="0" borderId="25" xfId="0" applyBorder="1" applyAlignment="1">
      <alignment/>
    </xf>
    <xf numFmtId="0" fontId="2" fillId="0" borderId="0" xfId="0" applyFont="1" applyAlignment="1">
      <alignment/>
    </xf>
    <xf numFmtId="0" fontId="2" fillId="0" borderId="36" xfId="0" applyFont="1" applyBorder="1" applyAlignment="1">
      <alignment/>
    </xf>
    <xf numFmtId="0" fontId="2" fillId="17" borderId="43" xfId="0" applyFont="1" applyFill="1" applyBorder="1" applyAlignment="1">
      <alignment/>
    </xf>
    <xf numFmtId="0" fontId="2" fillId="17" borderId="29" xfId="0" applyFont="1" applyFill="1" applyBorder="1" applyAlignment="1">
      <alignment/>
    </xf>
    <xf numFmtId="0" fontId="4" fillId="17" borderId="29" xfId="0" applyFont="1" applyFill="1" applyBorder="1" applyAlignment="1">
      <alignment/>
    </xf>
    <xf numFmtId="0" fontId="2" fillId="17" borderId="44" xfId="0" applyFont="1" applyFill="1" applyBorder="1" applyAlignment="1">
      <alignment/>
    </xf>
    <xf numFmtId="0" fontId="22" fillId="17" borderId="3" xfId="0" applyFont="1" applyFill="1" applyBorder="1" applyAlignment="1">
      <alignment/>
    </xf>
    <xf numFmtId="0" fontId="22" fillId="17" borderId="2" xfId="0" applyFont="1" applyFill="1" applyBorder="1" applyAlignment="1">
      <alignment/>
    </xf>
    <xf numFmtId="0" fontId="2" fillId="4" borderId="0" xfId="0" applyFont="1" applyFill="1" applyBorder="1" applyAlignment="1">
      <alignment/>
    </xf>
    <xf numFmtId="0" fontId="2" fillId="17" borderId="20" xfId="0" applyFont="1" applyFill="1" applyBorder="1" applyAlignment="1">
      <alignment/>
    </xf>
    <xf numFmtId="0" fontId="2" fillId="17" borderId="23" xfId="0" applyFont="1" applyFill="1" applyBorder="1" applyAlignment="1">
      <alignment/>
    </xf>
    <xf numFmtId="0" fontId="4" fillId="17" borderId="23" xfId="0" applyFont="1" applyFill="1" applyBorder="1" applyAlignment="1">
      <alignment/>
    </xf>
    <xf numFmtId="0" fontId="4" fillId="17" borderId="42" xfId="0" applyFont="1" applyFill="1" applyBorder="1" applyAlignment="1">
      <alignment horizontal="justify" vertical="justify"/>
    </xf>
    <xf numFmtId="0" fontId="2" fillId="17" borderId="42" xfId="0" applyFont="1" applyFill="1" applyBorder="1" applyAlignment="1">
      <alignment/>
    </xf>
    <xf numFmtId="0" fontId="2" fillId="17" borderId="0" xfId="0" applyFont="1" applyFill="1" applyBorder="1" applyAlignment="1">
      <alignment/>
    </xf>
    <xf numFmtId="0" fontId="2" fillId="17" borderId="9" xfId="0" applyFont="1" applyFill="1" applyBorder="1" applyAlignment="1">
      <alignment/>
    </xf>
    <xf numFmtId="10" fontId="0" fillId="0" borderId="11" xfId="0" applyNumberFormat="1" applyBorder="1" applyAlignment="1">
      <alignment/>
    </xf>
    <xf numFmtId="2" fontId="0" fillId="4" borderId="0" xfId="0" applyNumberFormat="1" applyFont="1" applyFill="1" applyBorder="1" applyAlignment="1">
      <alignment/>
    </xf>
    <xf numFmtId="0" fontId="0" fillId="17" borderId="15" xfId="0" applyFill="1" applyBorder="1" applyAlignment="1">
      <alignment/>
    </xf>
    <xf numFmtId="0" fontId="2" fillId="17" borderId="16" xfId="0" applyFont="1" applyFill="1" applyBorder="1" applyAlignment="1">
      <alignment/>
    </xf>
    <xf numFmtId="4" fontId="2" fillId="17" borderId="16" xfId="0" applyNumberFormat="1" applyFont="1" applyFill="1" applyBorder="1" applyAlignment="1">
      <alignment/>
    </xf>
    <xf numFmtId="4" fontId="2" fillId="17" borderId="45" xfId="0" applyNumberFormat="1" applyFont="1" applyFill="1" applyBorder="1" applyAlignment="1">
      <alignment/>
    </xf>
    <xf numFmtId="4" fontId="2" fillId="18" borderId="15" xfId="0" applyNumberFormat="1" applyFont="1" applyFill="1" applyBorder="1" applyAlignment="1">
      <alignment/>
    </xf>
    <xf numFmtId="10" fontId="0" fillId="17" borderId="16" xfId="0" applyNumberFormat="1" applyFill="1" applyBorder="1" applyAlignment="1">
      <alignment/>
    </xf>
    <xf numFmtId="10" fontId="2" fillId="18" borderId="16" xfId="0" applyNumberFormat="1" applyFont="1" applyFill="1" applyBorder="1" applyAlignment="1">
      <alignment/>
    </xf>
    <xf numFmtId="10" fontId="2" fillId="17" borderId="17" xfId="15" applyNumberFormat="1" applyFont="1" applyFill="1" applyBorder="1" applyAlignment="1">
      <alignment/>
    </xf>
    <xf numFmtId="2" fontId="2" fillId="4" borderId="0" xfId="0" applyNumberFormat="1" applyFont="1" applyFill="1" applyBorder="1" applyAlignment="1">
      <alignment/>
    </xf>
    <xf numFmtId="177" fontId="0" fillId="6" borderId="10" xfId="0" applyNumberFormat="1" applyFill="1" applyBorder="1" applyAlignment="1">
      <alignment/>
    </xf>
    <xf numFmtId="10" fontId="0" fillId="0" borderId="10" xfId="0" applyNumberFormat="1" applyBorder="1" applyAlignment="1">
      <alignment/>
    </xf>
    <xf numFmtId="10" fontId="0" fillId="0" borderId="10" xfId="0" applyNumberFormat="1" applyFont="1" applyBorder="1" applyAlignment="1">
      <alignment/>
    </xf>
    <xf numFmtId="4" fontId="0" fillId="3" borderId="12" xfId="0" applyNumberFormat="1" applyFill="1" applyBorder="1" applyAlignment="1">
      <alignment/>
    </xf>
    <xf numFmtId="10" fontId="0" fillId="0" borderId="12" xfId="0" applyNumberFormat="1" applyBorder="1" applyAlignment="1">
      <alignment/>
    </xf>
    <xf numFmtId="177" fontId="2" fillId="17" borderId="45" xfId="0" applyNumberFormat="1" applyFont="1" applyFill="1" applyBorder="1" applyAlignment="1">
      <alignment/>
    </xf>
    <xf numFmtId="4" fontId="2" fillId="17" borderId="15" xfId="0" applyNumberFormat="1" applyFont="1" applyFill="1" applyBorder="1" applyAlignment="1">
      <alignment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3" fillId="0" borderId="11" xfId="0" applyFont="1" applyBorder="1" applyAlignment="1">
      <alignment/>
    </xf>
    <xf numFmtId="0" fontId="0" fillId="0" borderId="12" xfId="0" applyBorder="1" applyAlignment="1">
      <alignment horizontal="right"/>
    </xf>
    <xf numFmtId="0" fontId="0" fillId="17" borderId="15" xfId="0" applyFill="1" applyBorder="1" applyAlignment="1">
      <alignment horizontal="right"/>
    </xf>
    <xf numFmtId="0" fontId="2" fillId="17" borderId="17" xfId="0" applyFont="1" applyFill="1" applyBorder="1" applyAlignment="1">
      <alignment/>
    </xf>
    <xf numFmtId="4" fontId="2" fillId="17" borderId="36" xfId="0" applyNumberFormat="1" applyFont="1" applyFill="1" applyBorder="1" applyAlignment="1">
      <alignment/>
    </xf>
    <xf numFmtId="0" fontId="0" fillId="17" borderId="1" xfId="0" applyFill="1" applyBorder="1" applyAlignment="1">
      <alignment/>
    </xf>
    <xf numFmtId="0" fontId="2" fillId="17" borderId="15" xfId="0" applyFont="1" applyFill="1" applyBorder="1" applyAlignment="1">
      <alignment/>
    </xf>
    <xf numFmtId="4" fontId="2" fillId="18" borderId="16" xfId="0" applyNumberFormat="1" applyFont="1" applyFill="1" applyBorder="1" applyAlignment="1">
      <alignment/>
    </xf>
    <xf numFmtId="10" fontId="0" fillId="17" borderId="36" xfId="0" applyNumberFormat="1" applyFill="1" applyBorder="1" applyAlignment="1">
      <alignment/>
    </xf>
    <xf numFmtId="0" fontId="0" fillId="17" borderId="5" xfId="0" applyFill="1" applyBorder="1" applyAlignment="1">
      <alignment/>
    </xf>
    <xf numFmtId="0" fontId="0" fillId="17" borderId="13" xfId="0" applyFill="1" applyBorder="1" applyAlignment="1">
      <alignment/>
    </xf>
    <xf numFmtId="2" fontId="0" fillId="0" borderId="25" xfId="0" applyNumberFormat="1" applyBorder="1" applyAlignment="1">
      <alignment/>
    </xf>
    <xf numFmtId="2" fontId="0" fillId="0" borderId="42" xfId="0" applyNumberFormat="1" applyBorder="1" applyAlignment="1">
      <alignment/>
    </xf>
    <xf numFmtId="0" fontId="2" fillId="17" borderId="1" xfId="0" applyFont="1" applyFill="1" applyBorder="1" applyAlignment="1">
      <alignment/>
    </xf>
    <xf numFmtId="4" fontId="2" fillId="17" borderId="3" xfId="0" applyNumberFormat="1" applyFont="1" applyFill="1" applyBorder="1" applyAlignment="1">
      <alignment/>
    </xf>
    <xf numFmtId="4" fontId="2" fillId="17" borderId="38" xfId="0" applyNumberFormat="1" applyFont="1" applyFill="1" applyBorder="1" applyAlignment="1">
      <alignment/>
    </xf>
    <xf numFmtId="4" fontId="2" fillId="17" borderId="46" xfId="0" applyNumberFormat="1" applyFont="1" applyFill="1" applyBorder="1" applyAlignment="1">
      <alignment/>
    </xf>
    <xf numFmtId="4" fontId="2" fillId="18" borderId="39" xfId="0" applyNumberFormat="1" applyFont="1" applyFill="1" applyBorder="1" applyAlignment="1">
      <alignment/>
    </xf>
    <xf numFmtId="10" fontId="2" fillId="17" borderId="39" xfId="0" applyNumberFormat="1" applyFont="1" applyFill="1" applyBorder="1" applyAlignment="1">
      <alignment/>
    </xf>
    <xf numFmtId="10" fontId="2" fillId="18" borderId="39" xfId="0" applyNumberFormat="1" applyFont="1" applyFill="1" applyBorder="1" applyAlignment="1">
      <alignment/>
    </xf>
    <xf numFmtId="10" fontId="2" fillId="17" borderId="47" xfId="15" applyNumberFormat="1" applyFont="1" applyFill="1" applyBorder="1" applyAlignment="1">
      <alignment/>
    </xf>
    <xf numFmtId="0" fontId="2" fillId="17" borderId="5" xfId="0" applyFont="1" applyFill="1" applyBorder="1" applyAlignment="1">
      <alignment/>
    </xf>
    <xf numFmtId="0" fontId="22" fillId="17" borderId="20" xfId="0" applyFont="1" applyFill="1" applyBorder="1" applyAlignment="1">
      <alignment/>
    </xf>
    <xf numFmtId="4" fontId="2" fillId="17" borderId="21" xfId="0" applyNumberFormat="1" applyFont="1" applyFill="1" applyBorder="1" applyAlignment="1">
      <alignment/>
    </xf>
    <xf numFmtId="4" fontId="2" fillId="17" borderId="48" xfId="0" applyNumberFormat="1" applyFont="1" applyFill="1" applyBorder="1" applyAlignment="1">
      <alignment/>
    </xf>
    <xf numFmtId="4" fontId="2" fillId="18" borderId="21" xfId="0" applyNumberFormat="1" applyFont="1" applyFill="1" applyBorder="1" applyAlignment="1">
      <alignment/>
    </xf>
    <xf numFmtId="10" fontId="0" fillId="17" borderId="21" xfId="0" applyNumberFormat="1" applyFill="1" applyBorder="1" applyAlignment="1">
      <alignment/>
    </xf>
    <xf numFmtId="10" fontId="2" fillId="18" borderId="21" xfId="0" applyNumberFormat="1" applyFont="1" applyFill="1" applyBorder="1" applyAlignment="1">
      <alignment/>
    </xf>
    <xf numFmtId="10" fontId="2" fillId="17" borderId="22" xfId="15" applyNumberFormat="1" applyFont="1" applyFill="1" applyBorder="1" applyAlignment="1">
      <alignment/>
    </xf>
    <xf numFmtId="177" fontId="0" fillId="6" borderId="11" xfId="0" applyNumberFormat="1" applyFill="1" applyBorder="1" applyAlignment="1">
      <alignment/>
    </xf>
    <xf numFmtId="0" fontId="2" fillId="17" borderId="13" xfId="0" applyFont="1" applyFill="1" applyBorder="1" applyAlignment="1">
      <alignment/>
    </xf>
    <xf numFmtId="0" fontId="2" fillId="17" borderId="49" xfId="0" applyFont="1" applyFill="1" applyBorder="1" applyAlignment="1">
      <alignment/>
    </xf>
    <xf numFmtId="0" fontId="2" fillId="17" borderId="50" xfId="0" applyFont="1" applyFill="1" applyBorder="1" applyAlignment="1">
      <alignment/>
    </xf>
    <xf numFmtId="0" fontId="2" fillId="17" borderId="38" xfId="0" applyFont="1" applyFill="1" applyBorder="1" applyAlignment="1">
      <alignment/>
    </xf>
    <xf numFmtId="4" fontId="2" fillId="17" borderId="47" xfId="0" applyNumberFormat="1" applyFont="1" applyFill="1" applyBorder="1" applyAlignment="1">
      <alignment/>
    </xf>
    <xf numFmtId="0" fontId="13" fillId="0" borderId="0" xfId="0" applyFont="1" applyAlignment="1">
      <alignment/>
    </xf>
    <xf numFmtId="0" fontId="0" fillId="0" borderId="0" xfId="0" applyFont="1" applyAlignment="1">
      <alignment/>
    </xf>
    <xf numFmtId="2" fontId="2" fillId="0" borderId="0" xfId="0" applyNumberFormat="1" applyFont="1" applyBorder="1" applyAlignment="1">
      <alignment/>
    </xf>
    <xf numFmtId="10" fontId="0" fillId="0" borderId="0" xfId="0" applyNumberFormat="1" applyFont="1" applyBorder="1" applyAlignment="1">
      <alignment/>
    </xf>
    <xf numFmtId="0" fontId="0" fillId="0" borderId="0" xfId="0" applyFont="1" applyBorder="1" applyAlignment="1">
      <alignment/>
    </xf>
    <xf numFmtId="0" fontId="24" fillId="0" borderId="51" xfId="0" applyFont="1" applyBorder="1" applyAlignment="1">
      <alignment horizontal="center"/>
    </xf>
    <xf numFmtId="0" fontId="0" fillId="0" borderId="11" xfId="0" applyFont="1" applyFill="1" applyBorder="1" applyAlignment="1">
      <alignment/>
    </xf>
    <xf numFmtId="0" fontId="2" fillId="0" borderId="18" xfId="0" applyFont="1" applyFill="1" applyBorder="1" applyAlignment="1">
      <alignment horizontal="center" vertical="justify"/>
    </xf>
    <xf numFmtId="0" fontId="2" fillId="0" borderId="37" xfId="0" applyFont="1" applyFill="1" applyBorder="1" applyAlignment="1">
      <alignment horizontal="center" vertical="justify"/>
    </xf>
    <xf numFmtId="4" fontId="1" fillId="0" borderId="11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/>
    </xf>
    <xf numFmtId="0" fontId="2" fillId="0" borderId="11" xfId="0" applyFont="1" applyFill="1" applyBorder="1" applyAlignment="1">
      <alignment/>
    </xf>
    <xf numFmtId="0" fontId="1" fillId="0" borderId="11" xfId="0" applyFont="1" applyFill="1" applyBorder="1" applyAlignment="1">
      <alignment/>
    </xf>
    <xf numFmtId="0" fontId="1" fillId="0" borderId="18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justify" vertical="justify"/>
    </xf>
    <xf numFmtId="0" fontId="2" fillId="0" borderId="5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justify" vertical="justify"/>
    </xf>
    <xf numFmtId="0" fontId="2" fillId="19" borderId="10" xfId="0" applyFont="1" applyFill="1" applyBorder="1" applyAlignment="1">
      <alignment horizontal="center"/>
    </xf>
    <xf numFmtId="0" fontId="2" fillId="19" borderId="11" xfId="0" applyFont="1" applyFill="1" applyBorder="1" applyAlignment="1">
      <alignment horizontal="center"/>
    </xf>
    <xf numFmtId="4" fontId="2" fillId="19" borderId="11" xfId="0" applyNumberFormat="1" applyFont="1" applyFill="1" applyBorder="1" applyAlignment="1">
      <alignment horizontal="right"/>
    </xf>
    <xf numFmtId="4" fontId="2" fillId="19" borderId="11" xfId="0" applyNumberFormat="1" applyFont="1" applyFill="1" applyBorder="1" applyAlignment="1">
      <alignment/>
    </xf>
    <xf numFmtId="10" fontId="2" fillId="19" borderId="11" xfId="0" applyNumberFormat="1" applyFont="1" applyFill="1" applyBorder="1" applyAlignment="1">
      <alignment/>
    </xf>
    <xf numFmtId="0" fontId="2" fillId="19" borderId="11" xfId="0" applyFont="1" applyFill="1" applyBorder="1" applyAlignment="1">
      <alignment/>
    </xf>
    <xf numFmtId="0" fontId="2" fillId="19" borderId="10" xfId="0" applyFont="1" applyFill="1" applyBorder="1" applyAlignment="1">
      <alignment/>
    </xf>
    <xf numFmtId="0" fontId="2" fillId="19" borderId="12" xfId="0" applyFont="1" applyFill="1" applyBorder="1" applyAlignment="1">
      <alignment horizontal="center"/>
    </xf>
    <xf numFmtId="4" fontId="2" fillId="19" borderId="12" xfId="0" applyNumberFormat="1" applyFont="1" applyFill="1" applyBorder="1" applyAlignment="1">
      <alignment/>
    </xf>
    <xf numFmtId="0" fontId="2" fillId="0" borderId="14" xfId="0" applyFont="1" applyBorder="1" applyAlignment="1">
      <alignment horizontal="center"/>
    </xf>
    <xf numFmtId="180" fontId="2" fillId="0" borderId="14" xfId="0" applyNumberFormat="1" applyFont="1" applyBorder="1" applyAlignment="1">
      <alignment horizontal="center"/>
    </xf>
    <xf numFmtId="178" fontId="2" fillId="0" borderId="14" xfId="0" applyNumberFormat="1" applyFont="1" applyBorder="1" applyAlignment="1">
      <alignment horizontal="center"/>
    </xf>
    <xf numFmtId="10" fontId="2" fillId="0" borderId="14" xfId="0" applyNumberFormat="1" applyFont="1" applyBorder="1" applyAlignment="1">
      <alignment horizontal="center"/>
    </xf>
    <xf numFmtId="0" fontId="0" fillId="0" borderId="0" xfId="0" applyFont="1" applyAlignment="1">
      <alignment horizontal="justify" vertical="justify"/>
    </xf>
    <xf numFmtId="0" fontId="0" fillId="0" borderId="0" xfId="0" applyFont="1" applyFill="1" applyAlignment="1">
      <alignment/>
    </xf>
    <xf numFmtId="0" fontId="0" fillId="0" borderId="0" xfId="0" applyFill="1" applyAlignment="1">
      <alignment/>
    </xf>
    <xf numFmtId="0" fontId="1" fillId="0" borderId="0" xfId="0" applyFont="1" applyAlignment="1">
      <alignment horizontal="center" vertical="justify"/>
    </xf>
    <xf numFmtId="0" fontId="2" fillId="0" borderId="5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justify" vertical="justify"/>
    </xf>
    <xf numFmtId="0" fontId="13" fillId="0" borderId="11" xfId="0" applyFont="1" applyFill="1" applyBorder="1" applyAlignment="1">
      <alignment horizontal="justify" vertical="justify"/>
    </xf>
    <xf numFmtId="4" fontId="13" fillId="0" borderId="11" xfId="0" applyNumberFormat="1" applyFont="1" applyFill="1" applyBorder="1" applyAlignment="1">
      <alignment horizontal="right"/>
    </xf>
    <xf numFmtId="4" fontId="13" fillId="0" borderId="11" xfId="0" applyNumberFormat="1" applyFont="1" applyBorder="1" applyAlignment="1">
      <alignment/>
    </xf>
    <xf numFmtId="10" fontId="13" fillId="0" borderId="11" xfId="0" applyNumberFormat="1" applyFont="1" applyBorder="1" applyAlignment="1">
      <alignment/>
    </xf>
    <xf numFmtId="0" fontId="13" fillId="0" borderId="11" xfId="0" applyFont="1" applyBorder="1" applyAlignment="1">
      <alignment/>
    </xf>
    <xf numFmtId="0" fontId="1" fillId="0" borderId="11" xfId="0" applyFont="1" applyBorder="1" applyAlignment="1">
      <alignment horizontal="center"/>
    </xf>
    <xf numFmtId="4" fontId="1" fillId="0" borderId="11" xfId="0" applyNumberFormat="1" applyFont="1" applyBorder="1" applyAlignment="1">
      <alignment/>
    </xf>
    <xf numFmtId="178" fontId="1" fillId="0" borderId="11" xfId="0" applyNumberFormat="1" applyFont="1" applyBorder="1" applyAlignment="1">
      <alignment/>
    </xf>
    <xf numFmtId="10" fontId="1" fillId="0" borderId="11" xfId="0" applyNumberFormat="1" applyFont="1" applyBorder="1" applyAlignment="1">
      <alignment/>
    </xf>
    <xf numFmtId="0" fontId="13" fillId="0" borderId="0" xfId="0" applyFont="1" applyFill="1" applyBorder="1" applyAlignment="1">
      <alignment/>
    </xf>
    <xf numFmtId="0" fontId="10" fillId="0" borderId="0" xfId="0" applyFont="1" applyAlignment="1">
      <alignment/>
    </xf>
    <xf numFmtId="0" fontId="0" fillId="8" borderId="11" xfId="0" applyFill="1" applyBorder="1" applyAlignment="1">
      <alignment/>
    </xf>
    <xf numFmtId="39" fontId="0" fillId="0" borderId="11" xfId="0" applyNumberFormat="1" applyBorder="1" applyAlignment="1">
      <alignment/>
    </xf>
    <xf numFmtId="0" fontId="0" fillId="6" borderId="11" xfId="0" applyFill="1" applyBorder="1" applyAlignment="1">
      <alignment horizontal="center"/>
    </xf>
    <xf numFmtId="181" fontId="1" fillId="6" borderId="11" xfId="0" applyNumberFormat="1" applyFont="1" applyFill="1" applyBorder="1" applyAlignment="1">
      <alignment/>
    </xf>
    <xf numFmtId="10" fontId="0" fillId="6" borderId="11" xfId="15" applyNumberFormat="1" applyFont="1" applyFill="1" applyBorder="1" applyAlignment="1">
      <alignment/>
    </xf>
    <xf numFmtId="0" fontId="2" fillId="0" borderId="11" xfId="0" applyFont="1" applyBorder="1" applyAlignment="1">
      <alignment horizontal="center"/>
    </xf>
    <xf numFmtId="0" fontId="0" fillId="8" borderId="10" xfId="0" applyFill="1" applyBorder="1" applyAlignment="1">
      <alignment/>
    </xf>
    <xf numFmtId="0" fontId="2" fillId="0" borderId="10" xfId="0" applyFont="1" applyBorder="1" applyAlignment="1">
      <alignment/>
    </xf>
    <xf numFmtId="177" fontId="0" fillId="0" borderId="10" xfId="0" applyNumberFormat="1" applyBorder="1" applyAlignment="1">
      <alignment horizontal="center"/>
    </xf>
    <xf numFmtId="177" fontId="0" fillId="0" borderId="11" xfId="0" applyNumberFormat="1" applyBorder="1" applyAlignment="1">
      <alignment/>
    </xf>
    <xf numFmtId="177" fontId="0" fillId="0" borderId="11" xfId="0" applyNumberFormat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181" fontId="2" fillId="6" borderId="11" xfId="0" applyNumberFormat="1" applyFont="1" applyFill="1" applyBorder="1" applyAlignment="1">
      <alignment/>
    </xf>
    <xf numFmtId="181" fontId="2" fillId="6" borderId="11" xfId="0" applyNumberFormat="1" applyFont="1" applyFill="1" applyBorder="1" applyAlignment="1">
      <alignment horizontal="center"/>
    </xf>
    <xf numFmtId="10" fontId="0" fillId="20" borderId="11" xfId="15" applyNumberFormat="1" applyFont="1" applyFill="1" applyBorder="1" applyAlignment="1">
      <alignment/>
    </xf>
    <xf numFmtId="0" fontId="2" fillId="3" borderId="2" xfId="0" applyFont="1" applyFill="1" applyBorder="1" applyAlignment="1">
      <alignment/>
    </xf>
    <xf numFmtId="0" fontId="1" fillId="3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 vertical="justify"/>
    </xf>
    <xf numFmtId="0" fontId="25" fillId="3" borderId="2" xfId="0" applyFont="1" applyFill="1" applyBorder="1" applyAlignment="1">
      <alignment horizontal="center" vertical="justify"/>
    </xf>
    <xf numFmtId="0" fontId="26" fillId="3" borderId="54" xfId="0" applyFont="1" applyFill="1" applyBorder="1" applyAlignment="1">
      <alignment horizontal="left" vertical="center" wrapText="1"/>
    </xf>
    <xf numFmtId="4" fontId="26" fillId="3" borderId="54" xfId="0" applyNumberFormat="1" applyFont="1" applyFill="1" applyBorder="1" applyAlignment="1" applyProtection="1">
      <alignment horizontal="right" vertical="center" wrapText="1"/>
      <protection/>
    </xf>
    <xf numFmtId="4" fontId="26" fillId="3" borderId="54" xfId="0" applyNumberFormat="1" applyFont="1" applyFill="1" applyBorder="1" applyAlignment="1">
      <alignment horizontal="right" vertical="center" wrapText="1"/>
    </xf>
    <xf numFmtId="0" fontId="26" fillId="3" borderId="54" xfId="0" applyNumberFormat="1" applyFont="1" applyFill="1" applyBorder="1" applyAlignment="1" applyProtection="1">
      <alignment vertical="center" wrapText="1"/>
      <protection/>
    </xf>
    <xf numFmtId="177" fontId="2" fillId="3" borderId="11" xfId="0" applyNumberFormat="1" applyFont="1" applyFill="1" applyBorder="1" applyAlignment="1">
      <alignment/>
    </xf>
    <xf numFmtId="0" fontId="27" fillId="3" borderId="54" xfId="0" applyNumberFormat="1" applyFont="1" applyFill="1" applyBorder="1" applyAlignment="1" applyProtection="1">
      <alignment vertical="center" wrapText="1"/>
      <protection/>
    </xf>
    <xf numFmtId="0" fontId="27" fillId="3" borderId="0" xfId="0" applyNumberFormat="1" applyFont="1" applyFill="1" applyBorder="1" applyAlignment="1" applyProtection="1">
      <alignment vertical="center" wrapText="1"/>
      <protection/>
    </xf>
    <xf numFmtId="4" fontId="0" fillId="3" borderId="0" xfId="0" applyNumberFormat="1" applyFont="1" applyFill="1" applyBorder="1" applyAlignment="1">
      <alignment/>
    </xf>
    <xf numFmtId="0" fontId="28" fillId="3" borderId="11" xfId="0" applyFont="1" applyFill="1" applyBorder="1" applyAlignment="1">
      <alignment/>
    </xf>
    <xf numFmtId="4" fontId="26" fillId="3" borderId="55" xfId="0" applyNumberFormat="1" applyFont="1" applyFill="1" applyBorder="1" applyAlignment="1">
      <alignment horizontal="right" vertical="center" wrapText="1"/>
    </xf>
    <xf numFmtId="0" fontId="28" fillId="3" borderId="11" xfId="0" applyFont="1" applyFill="1" applyBorder="1" applyAlignment="1">
      <alignment horizontal="justify" vertical="justify"/>
    </xf>
    <xf numFmtId="0" fontId="26" fillId="3" borderId="56" xfId="0" applyNumberFormat="1" applyFont="1" applyFill="1" applyBorder="1" applyAlignment="1" applyProtection="1">
      <alignment vertical="center" wrapText="1"/>
      <protection/>
    </xf>
    <xf numFmtId="4" fontId="26" fillId="3" borderId="11" xfId="0" applyNumberFormat="1" applyFont="1" applyFill="1" applyBorder="1" applyAlignment="1">
      <alignment horizontal="right" vertical="center" wrapText="1"/>
    </xf>
    <xf numFmtId="0" fontId="29" fillId="3" borderId="11" xfId="0" applyFont="1" applyFill="1" applyBorder="1" applyAlignment="1" applyProtection="1">
      <alignment vertical="center" wrapText="1"/>
      <protection/>
    </xf>
    <xf numFmtId="0" fontId="29" fillId="3" borderId="0" xfId="0" applyFont="1" applyFill="1" applyBorder="1" applyAlignment="1" applyProtection="1">
      <alignment vertical="center" wrapText="1"/>
      <protection/>
    </xf>
    <xf numFmtId="0" fontId="0" fillId="3" borderId="11" xfId="0" applyFill="1" applyBorder="1" applyAlignment="1">
      <alignment horizontal="justify" vertical="justify"/>
    </xf>
    <xf numFmtId="0" fontId="26" fillId="3" borderId="11" xfId="0" applyNumberFormat="1" applyFont="1" applyFill="1" applyBorder="1" applyAlignment="1" applyProtection="1">
      <alignment vertical="center" wrapText="1"/>
      <protection/>
    </xf>
    <xf numFmtId="0" fontId="26" fillId="3" borderId="57" xfId="0" applyNumberFormat="1" applyFont="1" applyFill="1" applyBorder="1" applyAlignment="1" applyProtection="1">
      <alignment vertical="center" wrapText="1"/>
      <protection/>
    </xf>
    <xf numFmtId="0" fontId="28" fillId="3" borderId="11" xfId="0" applyFont="1" applyFill="1" applyBorder="1" applyAlignment="1">
      <alignment horizontal="left" vertical="center"/>
    </xf>
    <xf numFmtId="4" fontId="29" fillId="3" borderId="11" xfId="0" applyNumberFormat="1" applyFont="1" applyFill="1" applyBorder="1" applyAlignment="1" applyProtection="1">
      <alignment horizontal="right" vertical="center" wrapText="1"/>
      <protection/>
    </xf>
    <xf numFmtId="0" fontId="26" fillId="3" borderId="58" xfId="0" applyNumberFormat="1" applyFont="1" applyFill="1" applyBorder="1" applyAlignment="1" applyProtection="1">
      <alignment vertical="center" wrapText="1"/>
      <protection/>
    </xf>
    <xf numFmtId="0" fontId="26" fillId="3" borderId="55" xfId="0" applyNumberFormat="1" applyFont="1" applyFill="1" applyBorder="1" applyAlignment="1" applyProtection="1">
      <alignment vertical="center" wrapText="1"/>
      <protection/>
    </xf>
    <xf numFmtId="4" fontId="29" fillId="3" borderId="12" xfId="0" applyNumberFormat="1" applyFont="1" applyFill="1" applyBorder="1" applyAlignment="1" applyProtection="1">
      <alignment horizontal="right" vertical="center" wrapText="1"/>
      <protection/>
    </xf>
    <xf numFmtId="0" fontId="26" fillId="3" borderId="55" xfId="0" applyFont="1" applyFill="1" applyBorder="1" applyAlignment="1">
      <alignment horizontal="left" vertical="center" wrapText="1"/>
    </xf>
    <xf numFmtId="4" fontId="26" fillId="3" borderId="55" xfId="0" applyNumberFormat="1" applyFont="1" applyFill="1" applyBorder="1" applyAlignment="1" applyProtection="1">
      <alignment horizontal="right" vertical="center" wrapText="1"/>
      <protection/>
    </xf>
    <xf numFmtId="4" fontId="26" fillId="3" borderId="0" xfId="0" applyNumberFormat="1" applyFont="1" applyFill="1" applyBorder="1" applyAlignment="1">
      <alignment horizontal="right" vertical="center" wrapText="1"/>
    </xf>
    <xf numFmtId="0" fontId="30" fillId="3" borderId="11" xfId="0" applyFont="1" applyFill="1" applyBorder="1" applyAlignment="1">
      <alignment horizontal="center"/>
    </xf>
    <xf numFmtId="177" fontId="0" fillId="3" borderId="11" xfId="0" applyNumberFormat="1" applyFont="1" applyFill="1" applyBorder="1" applyAlignment="1">
      <alignment/>
    </xf>
    <xf numFmtId="181" fontId="2" fillId="3" borderId="11" xfId="0" applyNumberFormat="1" applyFont="1" applyFill="1" applyBorder="1" applyAlignment="1">
      <alignment/>
    </xf>
    <xf numFmtId="18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2" fillId="0" borderId="0" xfId="20" applyAlignment="1">
      <alignment horizontal="left" vertical="top" wrapText="1"/>
      <protection/>
    </xf>
    <xf numFmtId="0" fontId="33" fillId="0" borderId="0" xfId="20" applyAlignment="1">
      <alignment horizontal="left" vertical="top" wrapText="1"/>
      <protection/>
    </xf>
    <xf numFmtId="0" fontId="33" fillId="0" borderId="0" xfId="20" applyAlignment="1">
      <alignment horizontal="center" vertical="top" wrapText="1"/>
      <protection/>
    </xf>
    <xf numFmtId="0" fontId="34" fillId="0" borderId="0" xfId="20" applyAlignment="1">
      <alignment horizontal="center" vertical="top" wrapText="1"/>
      <protection/>
    </xf>
    <xf numFmtId="0" fontId="35" fillId="0" borderId="0" xfId="20" applyAlignment="1">
      <alignment horizontal="left" vertical="top" wrapText="1"/>
      <protection/>
    </xf>
    <xf numFmtId="0" fontId="35" fillId="0" borderId="0" xfId="20" applyAlignment="1">
      <alignment horizontal="center" vertical="top" wrapText="1"/>
      <protection/>
    </xf>
    <xf numFmtId="0" fontId="36" fillId="0" borderId="0" xfId="0"/>
    <xf numFmtId="0" fontId="33" fillId="0" borderId="0" xfId="21" applyAlignment="1">
      <alignment horizontal="left" vertical="top" wrapText="1"/>
      <protection/>
    </xf>
    <xf numFmtId="0" fontId="37" fillId="0" borderId="0" xfId="21" applyAlignment="1">
      <alignment horizontal="left" vertical="top" wrapText="1"/>
      <protection/>
    </xf>
    <xf numFmtId="0" fontId="32" fillId="0" borderId="59" xfId="21" applyAlignment="1">
      <alignment horizontal="left" vertical="top" wrapText="1"/>
      <protection/>
    </xf>
    <xf numFmtId="14" fontId="32" fillId="0" borderId="59" xfId="21" applyAlignment="1">
      <alignment horizontal="justify" vertical="top" wrapText="1"/>
      <protection/>
    </xf>
    <xf numFmtId="0" fontId="32" fillId="0" borderId="0" xfId="21" applyAlignment="1">
      <alignment horizontal="left" vertical="top" wrapText="1"/>
      <protection/>
    </xf>
    <xf numFmtId="0" fontId="4" fillId="0" borderId="2" xfId="0" applyFont="1" applyBorder="1" applyAlignment="1">
      <alignment horizontal="center" vertical="justify"/>
    </xf>
    <xf numFmtId="0" fontId="2" fillId="21" borderId="2" xfId="0" applyFont="1" applyFill="1" applyBorder="1" applyAlignment="1">
      <alignment horizontal="center" vertical="justify"/>
    </xf>
    <xf numFmtId="0" fontId="2" fillId="0" borderId="2" xfId="0" applyFont="1" applyBorder="1" applyAlignment="1">
      <alignment horizontal="center" vertical="justify"/>
    </xf>
    <xf numFmtId="0" fontId="4" fillId="0" borderId="9" xfId="0" applyFont="1" applyBorder="1" applyAlignment="1">
      <alignment horizontal="center" vertical="justify"/>
    </xf>
    <xf numFmtId="0" fontId="2" fillId="21" borderId="9" xfId="0" applyFont="1" applyFill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4" fontId="0" fillId="21" borderId="11" xfId="0" applyNumberFormat="1" applyFill="1" applyBorder="1" applyAlignment="1">
      <alignment/>
    </xf>
    <xf numFmtId="0" fontId="0" fillId="4" borderId="11" xfId="0" applyFill="1" applyBorder="1" applyAlignment="1">
      <alignment/>
    </xf>
    <xf numFmtId="0" fontId="1" fillId="21" borderId="20" xfId="0" applyFont="1" applyFill="1" applyBorder="1" applyAlignment="1">
      <alignment/>
    </xf>
    <xf numFmtId="0" fontId="1" fillId="21" borderId="21" xfId="0" applyFont="1" applyFill="1" applyBorder="1" applyAlignment="1">
      <alignment/>
    </xf>
    <xf numFmtId="4" fontId="1" fillId="21" borderId="22" xfId="0" applyNumberFormat="1" applyFont="1" applyFill="1" applyBorder="1" applyAlignment="1">
      <alignment/>
    </xf>
    <xf numFmtId="4" fontId="2" fillId="21" borderId="20" xfId="0" applyNumberFormat="1" applyFont="1" applyFill="1" applyBorder="1" applyAlignment="1">
      <alignment/>
    </xf>
    <xf numFmtId="4" fontId="3" fillId="21" borderId="6" xfId="0" applyNumberFormat="1" applyFont="1" applyFill="1" applyBorder="1" applyAlignment="1">
      <alignment/>
    </xf>
    <xf numFmtId="4" fontId="0" fillId="21" borderId="10" xfId="0" applyNumberFormat="1" applyFill="1" applyBorder="1" applyAlignment="1">
      <alignment/>
    </xf>
    <xf numFmtId="0" fontId="0" fillId="0" borderId="11" xfId="0" applyBorder="1" applyAlignment="1">
      <alignment horizontal="right" vertical="justify"/>
    </xf>
    <xf numFmtId="0" fontId="0" fillId="0" borderId="42" xfId="0" applyBorder="1" applyAlignment="1">
      <alignment horizontal="right" vertical="justify"/>
    </xf>
    <xf numFmtId="4" fontId="0" fillId="21" borderId="25" xfId="0" applyNumberFormat="1" applyFill="1" applyBorder="1" applyAlignment="1">
      <alignment/>
    </xf>
    <xf numFmtId="4" fontId="0" fillId="0" borderId="60" xfId="0" applyNumberFormat="1" applyBorder="1" applyAlignment="1">
      <alignment/>
    </xf>
    <xf numFmtId="0" fontId="1" fillId="21" borderId="38" xfId="0" applyFont="1" applyFill="1" applyBorder="1" applyAlignment="1">
      <alignment/>
    </xf>
    <xf numFmtId="0" fontId="3" fillId="21" borderId="39" xfId="0" applyFont="1" applyFill="1" applyBorder="1" applyAlignment="1">
      <alignment/>
    </xf>
    <xf numFmtId="4" fontId="1" fillId="21" borderId="47" xfId="0" applyNumberFormat="1" applyFont="1" applyFill="1" applyBorder="1" applyAlignment="1">
      <alignment/>
    </xf>
    <xf numFmtId="4" fontId="3" fillId="21" borderId="39" xfId="0" applyNumberFormat="1" applyFont="1" applyFill="1" applyBorder="1" applyAlignment="1">
      <alignment/>
    </xf>
    <xf numFmtId="4" fontId="3" fillId="21" borderId="47" xfId="0" applyNumberFormat="1" applyFont="1" applyFill="1" applyBorder="1" applyAlignment="1">
      <alignment/>
    </xf>
    <xf numFmtId="4" fontId="3" fillId="21" borderId="21" xfId="0" applyNumberFormat="1" applyFont="1" applyFill="1" applyBorder="1" applyAlignment="1">
      <alignment/>
    </xf>
    <xf numFmtId="4" fontId="3" fillId="21" borderId="22" xfId="0" applyNumberFormat="1" applyFont="1" applyFill="1" applyBorder="1" applyAlignment="1">
      <alignment/>
    </xf>
    <xf numFmtId="0" fontId="1" fillId="21" borderId="15" xfId="0" applyFont="1" applyFill="1" applyBorder="1" applyAlignment="1">
      <alignment/>
    </xf>
    <xf numFmtId="0" fontId="1" fillId="21" borderId="16" xfId="0" applyFont="1" applyFill="1" applyBorder="1" applyAlignment="1">
      <alignment/>
    </xf>
    <xf numFmtId="4" fontId="1" fillId="21" borderId="17" xfId="0" applyNumberFormat="1" applyFont="1" applyFill="1" applyBorder="1" applyAlignment="1">
      <alignment/>
    </xf>
    <xf numFmtId="4" fontId="3" fillId="21" borderId="16" xfId="0" applyNumberFormat="1" applyFont="1" applyFill="1" applyBorder="1" applyAlignment="1">
      <alignment/>
    </xf>
    <xf numFmtId="0" fontId="2" fillId="21" borderId="15" xfId="0" applyFont="1" applyFill="1" applyBorder="1" applyAlignment="1">
      <alignment/>
    </xf>
    <xf numFmtId="4" fontId="3" fillId="21" borderId="17" xfId="0" applyNumberFormat="1" applyFont="1" applyFill="1" applyBorder="1" applyAlignment="1">
      <alignment/>
    </xf>
    <xf numFmtId="0" fontId="0" fillId="6" borderId="11" xfId="0" applyFont="1" applyFill="1" applyBorder="1" applyAlignment="1">
      <alignment/>
    </xf>
    <xf numFmtId="0" fontId="38" fillId="0" borderId="11" xfId="0" applyFont="1" applyFill="1" applyBorder="1" applyAlignment="1">
      <alignment horizontal="right" wrapText="1"/>
    </xf>
    <xf numFmtId="0" fontId="25" fillId="0" borderId="11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49" fontId="25" fillId="0" borderId="10" xfId="0" applyNumberFormat="1" applyFont="1" applyFill="1" applyBorder="1" applyAlignment="1">
      <alignment horizontal="center"/>
    </xf>
    <xf numFmtId="182" fontId="25" fillId="0" borderId="19" xfId="0" applyNumberFormat="1" applyFont="1" applyFill="1" applyBorder="1" applyAlignment="1">
      <alignment/>
    </xf>
    <xf numFmtId="4" fontId="25" fillId="10" borderId="10" xfId="0" applyNumberFormat="1" applyFont="1" applyFill="1" applyBorder="1" applyAlignment="1">
      <alignment/>
    </xf>
    <xf numFmtId="4" fontId="25" fillId="22" borderId="11" xfId="0" applyNumberFormat="1" applyFont="1" applyFill="1" applyBorder="1" applyAlignment="1">
      <alignment/>
    </xf>
    <xf numFmtId="4" fontId="25" fillId="23" borderId="11" xfId="0" applyNumberFormat="1" applyFont="1" applyFill="1" applyBorder="1" applyAlignment="1">
      <alignment/>
    </xf>
    <xf numFmtId="4" fontId="25" fillId="0" borderId="11" xfId="0" applyNumberFormat="1" applyFont="1" applyBorder="1" applyAlignment="1">
      <alignment/>
    </xf>
    <xf numFmtId="49" fontId="25" fillId="0" borderId="11" xfId="0" applyNumberFormat="1" applyFont="1" applyFill="1" applyBorder="1" applyAlignment="1">
      <alignment horizontal="center"/>
    </xf>
    <xf numFmtId="183" fontId="25" fillId="0" borderId="18" xfId="0" applyNumberFormat="1" applyFont="1" applyFill="1" applyBorder="1" applyAlignment="1">
      <alignment/>
    </xf>
    <xf numFmtId="4" fontId="25" fillId="3" borderId="11" xfId="0" applyNumberFormat="1" applyFont="1" applyFill="1" applyBorder="1" applyAlignment="1">
      <alignment/>
    </xf>
    <xf numFmtId="4" fontId="25" fillId="10" borderId="11" xfId="0" applyNumberFormat="1" applyFont="1" applyFill="1" applyBorder="1" applyAlignment="1">
      <alignment/>
    </xf>
    <xf numFmtId="0" fontId="25" fillId="0" borderId="0" xfId="0" applyFont="1" applyAlignment="1">
      <alignment horizontal="center"/>
    </xf>
    <xf numFmtId="0" fontId="25" fillId="0" borderId="0" xfId="0" applyFont="1" applyAlignment="1">
      <alignment/>
    </xf>
    <xf numFmtId="183" fontId="25" fillId="6" borderId="11" xfId="0" applyNumberFormat="1" applyFont="1" applyFill="1" applyBorder="1" applyAlignment="1">
      <alignment/>
    </xf>
    <xf numFmtId="0" fontId="25" fillId="0" borderId="0" xfId="0" applyFont="1" applyBorder="1" applyAlignment="1">
      <alignment/>
    </xf>
    <xf numFmtId="4" fontId="25" fillId="0" borderId="10" xfId="0" applyNumberFormat="1" applyFont="1" applyBorder="1" applyAlignment="1">
      <alignment/>
    </xf>
    <xf numFmtId="183" fontId="22" fillId="0" borderId="0" xfId="0" applyNumberFormat="1" applyFont="1" applyFill="1" applyBorder="1" applyAlignment="1">
      <alignment/>
    </xf>
    <xf numFmtId="0" fontId="25" fillId="15" borderId="0" xfId="0" applyFont="1" applyFill="1" applyAlignment="1">
      <alignment/>
    </xf>
    <xf numFmtId="183" fontId="2" fillId="15" borderId="0" xfId="0" applyNumberFormat="1" applyFont="1" applyFill="1" applyBorder="1" applyAlignment="1">
      <alignment/>
    </xf>
    <xf numFmtId="0" fontId="25" fillId="15" borderId="11" xfId="0" applyFont="1" applyFill="1" applyBorder="1" applyAlignment="1">
      <alignment/>
    </xf>
    <xf numFmtId="0" fontId="38" fillId="15" borderId="11" xfId="0" applyFont="1" applyFill="1" applyBorder="1" applyAlignment="1">
      <alignment horizontal="right" wrapText="1"/>
    </xf>
    <xf numFmtId="0" fontId="25" fillId="15" borderId="11" xfId="0" applyFont="1" applyFill="1" applyBorder="1" applyAlignment="1">
      <alignment wrapText="1"/>
    </xf>
    <xf numFmtId="0" fontId="25" fillId="15" borderId="12" xfId="0" applyFont="1" applyFill="1" applyBorder="1" applyAlignment="1">
      <alignment wrapText="1"/>
    </xf>
    <xf numFmtId="0" fontId="25" fillId="6" borderId="11" xfId="0" applyFont="1" applyFill="1" applyBorder="1" applyAlignment="1">
      <alignment/>
    </xf>
    <xf numFmtId="0" fontId="25" fillId="0" borderId="11" xfId="0" applyFont="1" applyFill="1" applyBorder="1" applyAlignment="1">
      <alignment wrapText="1"/>
    </xf>
    <xf numFmtId="10" fontId="0" fillId="22" borderId="11" xfId="15" applyNumberFormat="1" applyFont="1" applyFill="1" applyBorder="1" applyAlignment="1">
      <alignment/>
    </xf>
    <xf numFmtId="0" fontId="25" fillId="22" borderId="11" xfId="0" applyFont="1" applyFill="1" applyBorder="1" applyAlignment="1">
      <alignment wrapText="1"/>
    </xf>
    <xf numFmtId="0" fontId="22" fillId="0" borderId="0" xfId="0" applyFont="1" applyAlignment="1">
      <alignment/>
    </xf>
    <xf numFmtId="10" fontId="0" fillId="6" borderId="11" xfId="0" applyNumberFormat="1" applyFont="1" applyFill="1" applyBorder="1" applyAlignment="1">
      <alignment/>
    </xf>
    <xf numFmtId="0" fontId="25" fillId="0" borderId="0" xfId="0" applyFont="1" applyAlignment="1">
      <alignment wrapText="1"/>
    </xf>
    <xf numFmtId="0" fontId="39" fillId="0" borderId="11" xfId="0" applyFont="1" applyFill="1" applyBorder="1" applyAlignment="1">
      <alignment horizontal="right" wrapText="1"/>
    </xf>
    <xf numFmtId="0" fontId="13" fillId="0" borderId="11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0" fillId="0" borderId="0" xfId="0" applyFont="1" applyAlignment="1">
      <alignment wrapText="1"/>
    </xf>
    <xf numFmtId="49" fontId="0" fillId="0" borderId="10" xfId="0" applyNumberFormat="1" applyFill="1" applyBorder="1" applyAlignment="1">
      <alignment horizontal="center"/>
    </xf>
    <xf numFmtId="182" fontId="13" fillId="0" borderId="19" xfId="0" applyNumberFormat="1" applyFont="1" applyFill="1" applyBorder="1" applyAlignment="1">
      <alignment/>
    </xf>
    <xf numFmtId="4" fontId="40" fillId="10" borderId="10" xfId="0" applyNumberFormat="1" applyFont="1" applyFill="1" applyBorder="1" applyAlignment="1">
      <alignment/>
    </xf>
    <xf numFmtId="4" fontId="13" fillId="22" borderId="11" xfId="0" applyNumberFormat="1" applyFont="1" applyFill="1" applyBorder="1" applyAlignment="1">
      <alignment/>
    </xf>
    <xf numFmtId="4" fontId="13" fillId="23" borderId="11" xfId="0" applyNumberFormat="1" applyFont="1" applyFill="1" applyBorder="1" applyAlignment="1">
      <alignment/>
    </xf>
    <xf numFmtId="49" fontId="0" fillId="0" borderId="11" xfId="0" applyNumberFormat="1" applyFill="1" applyBorder="1" applyAlignment="1">
      <alignment horizontal="center"/>
    </xf>
    <xf numFmtId="183" fontId="13" fillId="0" borderId="18" xfId="0" applyNumberFormat="1" applyFont="1" applyFill="1" applyBorder="1" applyAlignment="1">
      <alignment/>
    </xf>
    <xf numFmtId="4" fontId="13" fillId="3" borderId="11" xfId="0" applyNumberFormat="1" applyFont="1" applyFill="1" applyBorder="1" applyAlignment="1">
      <alignment/>
    </xf>
    <xf numFmtId="4" fontId="13" fillId="10" borderId="11" xfId="0" applyNumberFormat="1" applyFont="1" applyFill="1" applyBorder="1" applyAlignment="1">
      <alignment/>
    </xf>
    <xf numFmtId="4" fontId="40" fillId="10" borderId="11" xfId="0" applyNumberFormat="1" applyFont="1" applyFill="1" applyBorder="1" applyAlignment="1">
      <alignment/>
    </xf>
    <xf numFmtId="183" fontId="13" fillId="6" borderId="11" xfId="0" applyNumberFormat="1" applyFont="1" applyFill="1" applyBorder="1" applyAlignment="1">
      <alignment/>
    </xf>
    <xf numFmtId="0" fontId="13" fillId="0" borderId="0" xfId="0" applyFont="1" applyBorder="1" applyAlignment="1">
      <alignment/>
    </xf>
    <xf numFmtId="4" fontId="40" fillId="0" borderId="11" xfId="0" applyNumberFormat="1" applyFont="1" applyBorder="1" applyAlignment="1">
      <alignment/>
    </xf>
    <xf numFmtId="4" fontId="13" fillId="0" borderId="10" xfId="0" applyNumberFormat="1" applyFont="1" applyBorder="1" applyAlignment="1">
      <alignment/>
    </xf>
    <xf numFmtId="0" fontId="40" fillId="0" borderId="12" xfId="0" applyFont="1" applyBorder="1" applyAlignment="1">
      <alignment wrapText="1"/>
    </xf>
    <xf numFmtId="0" fontId="13" fillId="22" borderId="11" xfId="0" applyFont="1" applyFill="1" applyBorder="1" applyAlignment="1">
      <alignment wrapText="1"/>
    </xf>
    <xf numFmtId="10" fontId="0" fillId="22" borderId="11" xfId="0" applyNumberFormat="1" applyFont="1" applyFill="1" applyBorder="1" applyAlignment="1">
      <alignment/>
    </xf>
    <xf numFmtId="183" fontId="1" fillId="0" borderId="0" xfId="0" applyNumberFormat="1" applyFont="1" applyFill="1" applyBorder="1" applyAlignment="1">
      <alignment/>
    </xf>
    <xf numFmtId="4" fontId="13" fillId="10" borderId="10" xfId="0" applyNumberFormat="1" applyFont="1" applyFill="1" applyBorder="1" applyAlignment="1">
      <alignment/>
    </xf>
    <xf numFmtId="4" fontId="40" fillId="22" borderId="11" xfId="0" applyNumberFormat="1" applyFont="1" applyFill="1" applyBorder="1" applyAlignment="1">
      <alignment/>
    </xf>
    <xf numFmtId="4" fontId="40" fillId="0" borderId="10" xfId="0" applyNumberFormat="1" applyFont="1" applyBorder="1" applyAlignment="1">
      <alignment/>
    </xf>
    <xf numFmtId="10" fontId="13" fillId="22" borderId="11" xfId="15" applyNumberFormat="1" applyFont="1" applyFill="1" applyBorder="1" applyAlignment="1">
      <alignment wrapText="1"/>
    </xf>
    <xf numFmtId="0" fontId="0" fillId="22" borderId="11" xfId="0" applyFill="1" applyBorder="1" applyAlignment="1">
      <alignment/>
    </xf>
    <xf numFmtId="0" fontId="0" fillId="15" borderId="0" xfId="0" applyFill="1" applyAlignment="1">
      <alignment/>
    </xf>
    <xf numFmtId="183" fontId="1" fillId="15" borderId="0" xfId="0" applyNumberFormat="1" applyFont="1" applyFill="1" applyBorder="1" applyAlignment="1">
      <alignment/>
    </xf>
    <xf numFmtId="0" fontId="13" fillId="15" borderId="0" xfId="0" applyFont="1" applyFill="1" applyAlignment="1">
      <alignment/>
    </xf>
    <xf numFmtId="0" fontId="13" fillId="15" borderId="11" xfId="0" applyFont="1" applyFill="1" applyBorder="1" applyAlignment="1">
      <alignment/>
    </xf>
    <xf numFmtId="0" fontId="39" fillId="15" borderId="11" xfId="0" applyFont="1" applyFill="1" applyBorder="1" applyAlignment="1">
      <alignment horizontal="right" wrapText="1"/>
    </xf>
    <xf numFmtId="0" fontId="13" fillId="15" borderId="11" xfId="0" applyFont="1" applyFill="1" applyBorder="1" applyAlignment="1">
      <alignment wrapText="1"/>
    </xf>
    <xf numFmtId="0" fontId="13" fillId="15" borderId="12" xfId="0" applyFont="1" applyFill="1" applyBorder="1" applyAlignment="1">
      <alignment wrapText="1"/>
    </xf>
  </cellXfs>
  <cellStyles count="8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al_1" xfId="20"/>
    <cellStyle name="Normal_2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sharedStrings" Target="sharedStrings.xml" /><Relationship Id="rId19" Type="http://schemas.openxmlformats.org/officeDocument/2006/relationships/theme" Target="theme/theme1.xml" /></Relationships>
</file>

<file path=xl/charts/chart1.xml><?xml version="1.0" encoding="utf-8"?>
<chartSpace xmlns:c="http://schemas.openxmlformats.org/drawingml/2006/chart" xmlns:a="http://schemas.openxmlformats.org/drawingml/2006/main" xmlns:r="http://schemas.openxmlformats.org/officeDocument/2006/relationships" xmlns="http://schemas.openxmlformats.org/drawingml/2006/chart">
  <c:roundedCorners val="0"/>
  <c:chart>
    <c:autoTitleDeleted val="0"/>
    <c:title>
      <c:tx>
        <c:rich>
          <a:bodyPr vert="horz" rot="0" anchor="ctr"/>
          <a:lstStyle/>
          <a:p>
            <a:pPr algn="ctr">
              <a:defRPr/>
            </a:pPr>
            <a:r>
              <a:rPr lang="en-US" cap="none" sz="1875" b="1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Paraqitja grafike e investimeve sipas burimeve të financimit per periudhen janar - qershor 2026</a:t>
            </a:r>
          </a:p>
        </c:rich>
      </c:tx>
      <c:layout>
        <c:manualLayout>
          <c:xMode val="factor"/>
          <c:yMode val="factor"/>
          <c:x val="0.02075"/>
          <c:y val="0"/>
        </c:manualLayout>
      </c:layout>
      <c:overlay val="0"/>
      <c:spPr>
        <a:noFill/>
        <a:ln>
          <a:noFill/>
        </a:ln>
      </c:spPr>
    </c:title>
    <c:plotArea>
      <c:layout>
        <c:manualLayout>
          <c:xMode val="edge"/>
          <c:yMode val="edge"/>
          <c:x val="0.279"/>
          <c:y val="0.4965"/>
          <c:w val="0.11375"/>
          <c:h val="0.22875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</a:ln>
          </c:spPr>
          <c:explosion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</a:ln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numFmt formatCode="0.00%" sourceLinked="0"/>
            <c:showLegendKey val="0"/>
            <c:showVal val="0"/>
            <c:showBubbleSize val="0"/>
            <c:showCatName val="1"/>
            <c:showSerName val="0"/>
            <c:showLeaderLines val="1"/>
            <c:showPercent val="1"/>
            <c:separator> </c:separator>
          </c:dLbls>
          <c:cat>
            <c:strRef>
              <c:f>Sheet2_1!$B$3:$B$6</c:f>
              <c:strCache/>
            </c:strRef>
          </c:cat>
          <c:val>
            <c:numRef>
              <c:f>Sheet2_1!$C$3:$C$6</c:f>
              <c:numCache/>
            </c:numRef>
          </c:val>
        </c:ser>
      </c:pie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725"/>
          <c:y val="0.33325"/>
          <c:w val="0.32025"/>
          <c:h val="0.543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</a:ln>
      </c:spPr>
      <c:txPr>
        <a:bodyPr vert="horz" rot="0"/>
        <a:lstStyle/>
        <a:p>
          <a:pPr>
            <a:defRPr lang="en-US" cap="none" sz="1445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</a:ln>
  </c:spPr>
  <c:date1904 val="1"/>
</chartSpace>
</file>

<file path=xl/charts/chart2.xml><?xml version="1.0" encoding="utf-8"?>
<chartSpace xmlns:c="http://schemas.openxmlformats.org/drawingml/2006/chart" xmlns:a="http://schemas.openxmlformats.org/drawingml/2006/main" xmlns:r="http://schemas.openxmlformats.org/officeDocument/2006/relationships" xmlns="http://schemas.openxmlformats.org/drawingml/2006/chart">
  <c:roundedCorners val="0"/>
  <c:chart>
    <c:autoTitleDeleted val="0"/>
    <c:title>
      <c:tx>
        <c:rich>
          <a:bodyPr vert="horz" rot="0" anchor="ctr"/>
          <a:lstStyle/>
          <a:p>
            <a:pPr algn="ctr">
              <a:defRPr/>
            </a:pPr>
            <a:r>
              <a:rPr lang="en-US" cap="none" sz="1800" b="1" i="0" u="none" baseline="0">
                <a:solidFill>
                  <a:srgbClr val="000000"/>
                </a:solidFill>
              </a:rPr>
              <a:t>Paraqitja grafike e shpenzimeve sipas kategorive Ekonomike për periudhën janar - qershor 2026</a:t>
            </a:r>
          </a:p>
        </c:rich>
      </c:tx>
      <c:layout>
        <c:manualLayout>
          <c:xMode val="factor"/>
          <c:yMode val="factor"/>
          <c:x val="-0.00125"/>
          <c:y val="-0.01275"/>
        </c:manualLayout>
      </c:layout>
      <c:overlay val="0"/>
      <c:spPr>
        <a:noFill/>
        <a:ln w="3175">
          <a:noFill/>
        </a:ln>
      </c:spPr>
    </c:title>
    <c:plotArea>
      <c:layout>
        <c:manualLayout>
          <c:xMode val="edge"/>
          <c:yMode val="edge"/>
          <c:x val="0.002"/>
          <c:y val="0.17475"/>
          <c:w val="0.812"/>
          <c:h val="0.8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Sheet2_1!$C$36</c:f>
              <c:strCache>
                <c:ptCount val="1"/>
                <c:pt idx="0">
                  <c:v>Alokimet e buxhetit</c:v>
                </c:pt>
              </c:strCache>
            </c:strRef>
          </c:tx>
          <c:spPr>
            <a:solidFill>
              <a:srgbClr val="4F81BD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Sheet2_1!$C$37:$C$41</c:f>
              <c:numCache/>
            </c:numRef>
          </c:val>
        </c:ser>
        <c:ser>
          <c:idx val="1"/>
          <c:order val="1"/>
          <c:tx>
            <c:strRef>
              <c:f>Sheet2_1!$D$36</c:f>
              <c:strCache>
                <c:ptCount val="1"/>
                <c:pt idx="0">
                  <c:v>Shpenzimet </c:v>
                </c:pt>
              </c:strCache>
            </c:strRef>
          </c:tx>
          <c:spPr>
            <a:solidFill>
              <a:srgbClr val="C0504D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Sheet2_1!$D$37:$D$41</c:f>
              <c:numCache/>
            </c:numRef>
          </c:val>
        </c:ser>
        <c:ser>
          <c:idx val="2"/>
          <c:order val="2"/>
          <c:tx>
            <c:strRef>
              <c:f>Sheet2_1!$E$36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9BBB59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Sheet2_1!$E$37:$E$41</c:f>
              <c:numCache/>
            </c:numRef>
          </c:val>
        </c:ser>
        <c:ser>
          <c:idx val="3"/>
          <c:order val="3"/>
          <c:tx>
            <c:strRef>
              <c:f>Sheet2_1!$F$36</c:f>
              <c:strCache>
                <c:ptCount val="1"/>
                <c:pt idx="0">
                  <c:v>% Shpenzimit</c:v>
                </c:pt>
              </c:strCache>
            </c:strRef>
          </c:tx>
          <c:spPr>
            <a:solidFill>
              <a:srgbClr val="8064A2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dLbls>
            <c:dLbl>
              <c:idx val="0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1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2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3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4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numFmt formatCode="General" sourceLinked="1"/>
            <c:dLblPos val="inEnd"/>
            <c:showLegendKey val="0"/>
            <c:showVal val="1"/>
            <c:showBubbleSize val="0"/>
            <c:showCatName val="0"/>
            <c:showSerName val="0"/>
            <c:showPercent val="0"/>
          </c:dLbls>
          <c:cat>
            <c:strRef>
              <c:f>Sheet2_1!$B$37:$B$41</c:f>
              <c:strCache/>
            </c:strRef>
          </c:cat>
          <c:val>
            <c:numRef>
              <c:f>Sheet2_1!$F$37:$F$41</c:f>
              <c:numCache/>
            </c:numRef>
          </c:val>
        </c:ser>
        <c:overlap val="40"/>
        <c:gapWidth val="75"/>
        <c:axId val="22366805"/>
        <c:axId val="67083518"/>
      </c:barChart>
      <c:catAx>
        <c:axId val="22366805"/>
        <c:scaling>
          <c:orientation val="minMax"/>
        </c:scaling>
        <c:axPos val="b"/>
        <c:delete val="0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</a:ln>
        </c:spPr>
        <c:crossAx val="67083518"/>
        <c:crosses val="autoZero"/>
        <c:auto val="1"/>
        <c:lblOffset val="100"/>
        <c:noMultiLvlLbl val="0"/>
      </c:catAx>
      <c:valAx>
        <c:axId val="67083518"/>
        <c:scaling>
          <c:orientation val="minMax"/>
        </c:scaling>
        <c:axPos val="l"/>
        <c:majorGridlines>
          <c:spPr>
            <a:ln w="3175">
              <a:solidFill>
                <a:srgbClr val="808080"/>
              </a:solidFill>
            </a:ln>
          </c:spPr>
        </c:majorGridlines>
        <c:delete val="0"/>
        <c:numFmt formatCode="General" sourceLinked="1"/>
        <c:majorTickMark val="out"/>
        <c:minorTickMark val="none"/>
        <c:tickLblPos val="low"/>
        <c:spPr>
          <a:ln w="3175">
            <a:solidFill>
              <a:srgbClr val="808080"/>
            </a:solidFill>
          </a:ln>
        </c:spPr>
        <c:crossAx val="22366805"/>
        <c:crossesAt val="1"/>
        <c:crossBetween val="between"/>
        <c:dispUnits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8425"/>
          <c:y val="0.52775"/>
          <c:w val="0.15125"/>
          <c:h val="0.11875"/>
        </c:manualLayout>
      </c:layout>
      <c:overlay val="0"/>
      <c:spPr>
        <a:noFill/>
        <a:ln w="3175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</a:ln>
  </c:spPr>
  <c:date1904 val="1"/>
</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/xl/charts/chart1.xml" /><Relationship Id="rId2" Type="http://schemas.openxmlformats.org/officeDocument/2006/relationships/chart" Target="/xl/charts/chart2.xml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85725</xdr:colOff>
      <xdr:row>8</xdr:row>
      <xdr:rowOff>76200</xdr:rowOff>
    </xdr:from>
    <xdr:to>
      <xdr:col>7</xdr:col>
      <xdr:colOff>552450</xdr:colOff>
      <xdr:row>32</xdr:row>
      <xdr:rowOff>133350</xdr:rowOff>
    </xdr:to>
    <xdr:graphicFrame>
      <xdr:nvGraphicFramePr>
        <xdr:cNvPr id="1" name="Chart 6"/>
        <xdr:cNvGraphicFramePr/>
      </xdr:nvGraphicFramePr>
      <xdr:xfrm>
        <a:off x="85725" y="1771650"/>
        <a:ext cx="7848600" cy="39433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0</xdr:col>
      <xdr:colOff>209550</xdr:colOff>
      <xdr:row>42</xdr:row>
      <xdr:rowOff>104775</xdr:rowOff>
    </xdr:from>
    <xdr:to>
      <xdr:col>7</xdr:col>
      <xdr:colOff>533400</xdr:colOff>
      <xdr:row>66</xdr:row>
      <xdr:rowOff>76200</xdr:rowOff>
    </xdr:to>
    <xdr:graphicFrame>
      <xdr:nvGraphicFramePr>
        <xdr:cNvPr id="2" name="Chart 3"/>
        <xdr:cNvGraphicFramePr/>
      </xdr:nvGraphicFramePr>
      <xdr:xfrm>
        <a:off x="209550" y="7477125"/>
        <a:ext cx="7705725" cy="3857625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9525</xdr:colOff>
      <xdr:row>0</xdr:row>
      <xdr:rowOff>238125</xdr:rowOff>
    </xdr:from>
    <xdr:to>
      <xdr:col>0</xdr:col>
      <xdr:colOff>542925</xdr:colOff>
      <xdr:row>0</xdr:row>
      <xdr:rowOff>1276350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38125"/>
          <a:ext cx="533400" cy="103822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552450</xdr:colOff>
      <xdr:row>0</xdr:row>
      <xdr:rowOff>238125</xdr:rowOff>
    </xdr:from>
    <xdr:to>
      <xdr:col>0</xdr:col>
      <xdr:colOff>1076325</xdr:colOff>
      <xdr:row>0</xdr:row>
      <xdr:rowOff>1266825</xdr:rowOff>
    </xdr:to>
    <xdr:pic>
      <xdr:nvPicPr>
        <xdr:cNvPr id="2" name="Picture 11"/>
        <xdr:cNvPicPr preferRelativeResize="1"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2450" y="238125"/>
          <a:ext cx="523875" cy="10287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9525</xdr:colOff>
      <xdr:row>2</xdr:row>
      <xdr:rowOff>9525</xdr:rowOff>
    </xdr:from>
    <xdr:to>
      <xdr:col>0</xdr:col>
      <xdr:colOff>657225</xdr:colOff>
      <xdr:row>2</xdr:row>
      <xdr:rowOff>1047750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33375"/>
          <a:ext cx="647700" cy="103822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666750</xdr:colOff>
      <xdr:row>2</xdr:row>
      <xdr:rowOff>9525</xdr:rowOff>
    </xdr:from>
    <xdr:to>
      <xdr:col>0</xdr:col>
      <xdr:colOff>1190625</xdr:colOff>
      <xdr:row>2</xdr:row>
      <xdr:rowOff>1038225</xdr:rowOff>
    </xdr:to>
    <xdr:pic>
      <xdr:nvPicPr>
        <xdr:cNvPr id="2" name="Picture 11"/>
        <xdr:cNvPicPr preferRelativeResize="1"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6750" y="333375"/>
          <a:ext cx="523875" cy="10287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zoomScalePageLayoutView="0" workbookViewId="0" topLeftCell="A1">
      <selection activeCell="A1" sqref="A1:H38"/>
    </sheetView>
  </sheetViews>
  <sheetFormatPr defaultColWidth="9.140625" defaultRowHeight="12.75"/>
  <cols>
    <col min="1" max="1" width="7.421875" widthPt="39" style="50" customWidth="1"/>
    <col min="2" max="2" width="46.28125" widthPt="243" style="50" customWidth="1"/>
    <col min="3" max="3" width="14.57421875" widthPt="76.5" style="50" customWidth="1"/>
    <col min="4" max="4" width="11.00390625" widthPt="57.75" style="50" customWidth="1"/>
    <col min="5" max="5" width="11.28125" widthPt="59.25" style="50" customWidth="1"/>
    <col min="6" max="6" width="13.7109375" widthPt="72" style="50" customWidth="1"/>
    <col min="7" max="7" width="13.8515625" widthPt="72.75" style="50" customWidth="1"/>
    <col min="8" max="8" width="10.28125" widthPt="54" style="50" customWidth="1"/>
  </cols>
  <sheetData>
    <row r="1" ht="15.75">
      <c r="B1" s="1" t="s">
        <v>0</v>
      </c>
    </row>
    <row r="2" spans="2:3" ht="15.75">
      <c r="B2" s="1" t="s">
        <v>1</v>
      </c>
      <c r="C2" s="1" t="s">
        <v>2</v>
      </c>
    </row>
    <row r="3" ht="5.25" customHeight="1" thickBot="1">
      <c r="C3" s="1"/>
    </row>
    <row r="4" spans="1:8" ht="12.75">
      <c r="A4" s="2" t="s">
        <v>3</v>
      </c>
      <c r="B4" s="3" t="s">
        <v>4</v>
      </c>
      <c r="C4" s="4" t="s">
        <v>5</v>
      </c>
      <c r="D4" s="3" t="s">
        <v>6</v>
      </c>
      <c r="E4" s="4" t="s">
        <v>7</v>
      </c>
      <c r="F4" s="3" t="s">
        <v>5</v>
      </c>
      <c r="G4" s="5" t="s">
        <v>8</v>
      </c>
      <c r="H4" s="3" t="s">
        <v>9</v>
      </c>
    </row>
    <row r="5" spans="1:8" ht="13.5" thickBot="1">
      <c r="A5" s="6"/>
      <c r="B5" s="7"/>
      <c r="C5" s="8" t="s">
        <v>10</v>
      </c>
      <c r="D5" s="7" t="s">
        <v>11</v>
      </c>
      <c r="E5" s="8"/>
      <c r="F5" s="7" t="s">
        <v>12</v>
      </c>
      <c r="G5" s="9" t="s">
        <v>12</v>
      </c>
      <c r="H5" s="10"/>
    </row>
    <row r="6" spans="1:8" ht="12.75">
      <c r="A6" s="11">
        <v>1</v>
      </c>
      <c r="B6" s="11" t="s">
        <v>13</v>
      </c>
      <c r="C6" s="12">
        <v>87886</v>
      </c>
      <c r="D6" s="12">
        <v>51115.03</v>
      </c>
      <c r="E6" s="12">
        <v>51115.03</v>
      </c>
      <c r="F6" s="13">
        <f>C6-E6</f>
        <v>36770.97</v>
      </c>
      <c r="G6" s="12">
        <f>D6-E6</f>
        <v>0</v>
      </c>
      <c r="H6" s="14">
        <f>E6/D6</f>
        <v>1</v>
      </c>
    </row>
    <row r="7" spans="1:8" ht="12.75">
      <c r="A7" s="15">
        <v>2</v>
      </c>
      <c r="B7" s="15" t="s">
        <v>14</v>
      </c>
      <c r="C7" s="16">
        <v>70000</v>
      </c>
      <c r="D7" s="16">
        <v>60542</v>
      </c>
      <c r="E7" s="16">
        <v>55105.9</v>
      </c>
      <c r="F7" s="12">
        <f>C7-E7</f>
        <v>14894.099999999999</v>
      </c>
      <c r="G7" s="12">
        <f>D7-E7</f>
        <v>5436.0999999999985</v>
      </c>
      <c r="H7" s="14">
        <f>E7/D7</f>
        <v>0.9102094413795382</v>
      </c>
    </row>
    <row r="8" spans="1:8" ht="12.75">
      <c r="A8" s="15">
        <v>3</v>
      </c>
      <c r="B8" s="15" t="s">
        <v>15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14" t="e">
        <f>E8/D8</f>
        <v>#DIV/0!</v>
      </c>
    </row>
    <row r="9" spans="1:8" ht="12.75">
      <c r="A9" s="15">
        <v>4</v>
      </c>
      <c r="B9" s="15" t="s">
        <v>16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14" t="e">
        <f>E9/D9</f>
        <v>#DIV/0!</v>
      </c>
    </row>
    <row r="10" spans="1:8" ht="12.75">
      <c r="A10" s="15">
        <v>5</v>
      </c>
      <c r="B10" s="15" t="s">
        <v>17</v>
      </c>
      <c r="C10" s="16">
        <v>0</v>
      </c>
      <c r="D10" s="16">
        <v>0</v>
      </c>
      <c r="E10" s="16">
        <v>0</v>
      </c>
      <c r="F10" s="12">
        <f>C10-E10</f>
        <v>0</v>
      </c>
      <c r="G10" s="12">
        <f>D10-E10</f>
        <v>0</v>
      </c>
      <c r="H10" s="14" t="e">
        <f>E10/D10</f>
        <v>#DIV/0!</v>
      </c>
    </row>
    <row r="11" spans="1:8" ht="13.5" thickBot="1">
      <c r="A11" s="17"/>
      <c r="B11" s="17"/>
      <c r="C11" s="18"/>
      <c r="D11" s="18"/>
      <c r="E11" s="18"/>
      <c r="F11" s="12"/>
      <c r="G11" s="12"/>
      <c r="H11" s="19" t="e">
        <f>E11/D11</f>
        <v>#DIV/0!</v>
      </c>
    </row>
    <row r="12" spans="1:8" ht="17.25" customHeight="1" thickBot="1">
      <c r="A12" s="20"/>
      <c r="B12" s="21" t="s">
        <v>18</v>
      </c>
      <c r="C12" s="22">
        <f>SUM(C6:C11)</f>
        <v>157886</v>
      </c>
      <c r="D12" s="23">
        <f>SUM(D6:D11)</f>
        <v>111657.03</v>
      </c>
      <c r="E12" s="23">
        <f>SUM(E6:E11)</f>
        <v>106220.93</v>
      </c>
      <c r="F12" s="22">
        <f>SUM(F6:F11)</f>
        <v>51665.07</v>
      </c>
      <c r="G12" s="22">
        <f>SUM(G6:G11)</f>
        <v>5436.0999999999985</v>
      </c>
      <c r="H12" s="24">
        <f>E12/D12</f>
        <v>0.951314305959956</v>
      </c>
    </row>
    <row r="13" spans="1:5" ht="15.75" customHeight="1" thickBot="1">
      <c r="A13" s="25"/>
      <c r="B13" s="26" t="s">
        <v>19</v>
      </c>
      <c r="C13" s="25"/>
      <c r="D13" s="25"/>
      <c r="E13" s="25"/>
    </row>
    <row r="14" spans="1:8" ht="16.5" thickBot="1">
      <c r="A14" s="27" t="s">
        <v>20</v>
      </c>
      <c r="B14" s="28" t="s">
        <v>21</v>
      </c>
      <c r="C14" s="29" t="s">
        <v>22</v>
      </c>
      <c r="D14" s="25"/>
      <c r="E14" s="25"/>
      <c r="F14" s="25"/>
      <c r="H14" s="25"/>
    </row>
    <row r="15" spans="1:8" ht="12.75">
      <c r="A15" s="30">
        <v>11111</v>
      </c>
      <c r="B15" s="30" t="s">
        <v>23</v>
      </c>
      <c r="C15" s="31">
        <v>35325.75</v>
      </c>
      <c r="D15" s="25"/>
      <c r="E15" s="25"/>
      <c r="F15" s="25"/>
      <c r="H15" s="25"/>
    </row>
    <row r="16" spans="1:8" ht="12.75">
      <c r="A16" s="32">
        <v>11121</v>
      </c>
      <c r="B16" s="32" t="s">
        <v>24</v>
      </c>
      <c r="C16" s="31">
        <v>3232.76</v>
      </c>
      <c r="D16" s="25"/>
      <c r="E16" s="25"/>
      <c r="F16" s="25"/>
      <c r="H16" s="25"/>
    </row>
    <row r="17" spans="1:8" ht="12.75">
      <c r="A17" s="32">
        <v>11131</v>
      </c>
      <c r="B17" s="32" t="s">
        <v>25</v>
      </c>
      <c r="C17" s="31">
        <v>2434.01</v>
      </c>
      <c r="D17" s="33"/>
      <c r="E17" s="25"/>
      <c r="F17" s="25"/>
      <c r="H17" s="25"/>
    </row>
    <row r="18" spans="1:8" ht="12.75">
      <c r="A18" s="32">
        <v>11151</v>
      </c>
      <c r="B18" s="32" t="s">
        <v>26</v>
      </c>
      <c r="C18" s="31">
        <v>55.88</v>
      </c>
      <c r="D18" s="25"/>
      <c r="E18" s="25"/>
      <c r="F18" s="25"/>
      <c r="H18" s="25"/>
    </row>
    <row r="19" spans="1:8" ht="12.75">
      <c r="A19" s="32">
        <v>11211</v>
      </c>
      <c r="B19" s="32" t="s">
        <v>27</v>
      </c>
      <c r="C19" s="31">
        <v>2379.46</v>
      </c>
      <c r="D19" s="25"/>
      <c r="E19" s="25"/>
      <c r="F19" s="25"/>
      <c r="H19" s="25"/>
    </row>
    <row r="20" spans="1:8" ht="12.75">
      <c r="A20" s="32">
        <v>11311</v>
      </c>
      <c r="B20" s="32" t="s">
        <v>28</v>
      </c>
      <c r="C20" s="34">
        <v>2434.01</v>
      </c>
      <c r="D20" s="25"/>
      <c r="E20" s="25"/>
      <c r="F20" s="25"/>
      <c r="H20" s="33"/>
    </row>
    <row r="21" spans="1:8" ht="12.75" customHeight="1">
      <c r="A21" s="15">
        <v>11413</v>
      </c>
      <c r="B21" s="15" t="s">
        <v>29</v>
      </c>
      <c r="C21" s="16">
        <v>5253.16</v>
      </c>
      <c r="H21" s="25"/>
    </row>
    <row r="22" spans="1:8" ht="15.75">
      <c r="A22" s="35"/>
      <c r="B22" s="36" t="s">
        <v>30</v>
      </c>
      <c r="C22" s="37">
        <f>SUM(C15:C21)</f>
        <v>51115.03</v>
      </c>
      <c r="H22" s="25"/>
    </row>
    <row r="23" spans="1:8" ht="12.75">
      <c r="A23" s="38">
        <v>13460</v>
      </c>
      <c r="B23" s="32" t="s">
        <v>31</v>
      </c>
      <c r="C23" s="34">
        <v>5042.2</v>
      </c>
      <c r="H23" s="25"/>
    </row>
    <row r="24" spans="1:8" ht="12.75">
      <c r="A24" s="38">
        <v>13508</v>
      </c>
      <c r="B24" s="32" t="s">
        <v>32</v>
      </c>
      <c r="C24" s="34">
        <v>34988.7</v>
      </c>
      <c r="H24" s="25"/>
    </row>
    <row r="25" spans="1:8" ht="12.75">
      <c r="A25" s="38">
        <v>13509</v>
      </c>
      <c r="B25" s="32" t="s">
        <v>33</v>
      </c>
      <c r="C25" s="34">
        <v>10000</v>
      </c>
      <c r="H25" s="25"/>
    </row>
    <row r="26" spans="1:8" ht="12.75">
      <c r="A26" s="38">
        <v>14022</v>
      </c>
      <c r="B26" s="32" t="s">
        <v>34</v>
      </c>
      <c r="C26" s="34">
        <v>5000</v>
      </c>
      <c r="H26" s="25"/>
    </row>
    <row r="27" spans="1:8" ht="12.75">
      <c r="A27" s="39">
        <v>14040</v>
      </c>
      <c r="B27" s="15" t="s">
        <v>35</v>
      </c>
      <c r="C27" s="12">
        <v>75</v>
      </c>
      <c r="H27" s="25"/>
    </row>
    <row r="28" spans="1:8" ht="12.75">
      <c r="A28" s="15"/>
      <c r="B28" s="15"/>
      <c r="C28" s="12"/>
      <c r="H28" s="25"/>
    </row>
    <row r="29" spans="1:8" ht="12.75">
      <c r="A29" s="40"/>
      <c r="B29" s="11"/>
      <c r="C29" s="12"/>
      <c r="H29" s="25"/>
    </row>
    <row r="30" spans="1:8" ht="12.75">
      <c r="A30" s="40"/>
      <c r="B30" s="11"/>
      <c r="C30" s="12"/>
      <c r="H30" s="25"/>
    </row>
    <row r="31" spans="1:8" ht="15.75">
      <c r="A31" s="41"/>
      <c r="B31" s="41" t="s">
        <v>36</v>
      </c>
      <c r="C31" s="42">
        <f>SUM(C23:C30)</f>
        <v>55105.899999999994</v>
      </c>
      <c r="H31" s="25"/>
    </row>
    <row r="32" spans="1:3" ht="13.5" customHeight="1">
      <c r="A32" s="15">
        <v>200</v>
      </c>
      <c r="B32" s="15" t="s">
        <v>37</v>
      </c>
      <c r="C32" s="16">
        <v>0</v>
      </c>
    </row>
    <row r="33" spans="1:3" ht="11.25" customHeight="1">
      <c r="A33" s="15"/>
      <c r="B33" s="15"/>
      <c r="C33" s="16"/>
    </row>
    <row r="34" spans="1:3" ht="15.75" customHeight="1" thickBot="1">
      <c r="A34" s="43"/>
      <c r="B34" s="44" t="s">
        <v>38</v>
      </c>
      <c r="C34" s="45">
        <f>SUM(C32:C32)</f>
        <v>0</v>
      </c>
    </row>
    <row r="35" spans="1:3" ht="12.75">
      <c r="A35" s="15">
        <v>300</v>
      </c>
      <c r="B35" s="15" t="s">
        <v>39</v>
      </c>
      <c r="C35" s="16">
        <v>0</v>
      </c>
    </row>
    <row r="36" spans="1:3" ht="12.75">
      <c r="A36" s="15"/>
      <c r="B36" s="15"/>
      <c r="C36" s="16"/>
    </row>
    <row r="37" spans="1:3" ht="12.75">
      <c r="A37" s="46"/>
      <c r="B37" s="46" t="s">
        <v>40</v>
      </c>
      <c r="C37" s="47">
        <f>SUM(C35:C35)</f>
        <v>0</v>
      </c>
    </row>
    <row r="38" spans="1:5" ht="15" customHeight="1">
      <c r="A38" s="35"/>
      <c r="B38" s="35" t="s">
        <v>41</v>
      </c>
      <c r="C38" s="48">
        <f>C22+C31+C34+C37</f>
        <v>106220.93</v>
      </c>
      <c r="E38" s="49"/>
    </row>
  </sheetData>
  <sheetProtection/>
  <printOptions/>
  <pageMargins left="0.7480314960629921" right="0.7480314960629921" top="0.6299212598425197" bottom="0.6692913385826772" header="0.5118110236220472" footer="0.5118110236220472"/>
  <pageSetup horizontalDpi="600" verticalDpi="600" orientation="landscape" scale="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zoomScalePageLayoutView="0" workbookViewId="0" topLeftCell="A1">
      <selection activeCell="A1" sqref="A1:H33"/>
    </sheetView>
  </sheetViews>
  <sheetFormatPr defaultColWidth="9.140625" defaultRowHeight="12.75"/>
  <cols>
    <col min="1" max="1" width="6.7109375" widthPt="35.25" style="50" customWidth="1"/>
    <col min="2" max="2" width="46.421875" widthPt="243.75" style="50" customWidth="1"/>
    <col min="3" max="3" width="14.28125" widthPt="75" style="50" customWidth="1"/>
    <col min="4" max="4" width="11.57421875" widthPt="60.75" style="50" customWidth="1"/>
    <col min="5" max="5" width="10.7109375" widthPt="56.25" style="50" customWidth="1"/>
    <col min="6" max="6" width="12.57421875" widthPt="66" style="50" customWidth="1"/>
    <col min="7" max="7" width="10.28125" widthPt="54" style="50" customWidth="1"/>
    <col min="8" max="8" width="10.421875" widthPt="54.75" style="50" customWidth="1"/>
  </cols>
  <sheetData>
    <row r="1" ht="15.75">
      <c r="B1" s="1" t="s">
        <v>42</v>
      </c>
    </row>
    <row r="2" spans="2:3" ht="16.5" thickBot="1">
      <c r="B2" s="1" t="s">
        <v>43</v>
      </c>
      <c r="C2" s="1" t="s">
        <v>2</v>
      </c>
    </row>
    <row r="3" spans="1:8" ht="12.75">
      <c r="A3" s="51" t="s">
        <v>3</v>
      </c>
      <c r="B3" s="52" t="s">
        <v>4</v>
      </c>
      <c r="C3" s="53" t="s">
        <v>5</v>
      </c>
      <c r="D3" s="52" t="s">
        <v>6</v>
      </c>
      <c r="E3" s="53" t="s">
        <v>7</v>
      </c>
      <c r="F3" s="52" t="s">
        <v>5</v>
      </c>
      <c r="G3" s="54" t="s">
        <v>44</v>
      </c>
      <c r="H3" s="54" t="s">
        <v>9</v>
      </c>
    </row>
    <row r="4" spans="1:8" ht="13.5" thickBot="1">
      <c r="A4" s="55"/>
      <c r="B4" s="56"/>
      <c r="C4" s="57" t="s">
        <v>10</v>
      </c>
      <c r="D4" s="56" t="s">
        <v>11</v>
      </c>
      <c r="E4" s="57"/>
      <c r="F4" s="56" t="s">
        <v>12</v>
      </c>
      <c r="G4" s="58" t="s">
        <v>45</v>
      </c>
      <c r="H4" s="58"/>
    </row>
    <row r="5" spans="1:8" ht="12.75">
      <c r="A5" s="11">
        <v>1</v>
      </c>
      <c r="B5" s="11" t="s">
        <v>13</v>
      </c>
      <c r="C5" s="12">
        <v>262830</v>
      </c>
      <c r="D5" s="12">
        <v>152923.29</v>
      </c>
      <c r="E5" s="12">
        <v>152923.29</v>
      </c>
      <c r="F5" s="12">
        <f>C5-E5</f>
        <v>109906.70999999999</v>
      </c>
      <c r="G5" s="12">
        <f>D5-E5</f>
        <v>0</v>
      </c>
      <c r="H5" s="59">
        <f>E5/D5</f>
        <v>1</v>
      </c>
    </row>
    <row r="6" spans="1:8" ht="12.75">
      <c r="A6" s="15">
        <v>2</v>
      </c>
      <c r="B6" s="15" t="s">
        <v>14</v>
      </c>
      <c r="C6" s="16">
        <v>12000</v>
      </c>
      <c r="D6" s="16">
        <v>7500</v>
      </c>
      <c r="E6" s="16">
        <v>75</v>
      </c>
      <c r="F6" s="12">
        <f>C6-E6</f>
        <v>11925</v>
      </c>
      <c r="G6" s="12">
        <f>D6-E6</f>
        <v>7425</v>
      </c>
      <c r="H6" s="59">
        <f>E6/D6</f>
        <v>0.01</v>
      </c>
    </row>
    <row r="7" spans="1:8" ht="12.75">
      <c r="A7" s="15">
        <v>3</v>
      </c>
      <c r="B7" s="15" t="s">
        <v>15</v>
      </c>
      <c r="C7" s="16">
        <v>0</v>
      </c>
      <c r="D7" s="16">
        <v>0</v>
      </c>
      <c r="E7" s="16">
        <v>0</v>
      </c>
      <c r="F7" s="12">
        <f>C7-E7</f>
        <v>0</v>
      </c>
      <c r="G7" s="12">
        <f>D7-E7</f>
        <v>0</v>
      </c>
      <c r="H7" s="60" t="e">
        <f>E7/D7</f>
        <v>#DIV/0!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60" t="e">
        <f>E8/D8</f>
        <v>#DIV/0!</v>
      </c>
    </row>
    <row r="9" spans="1:8" ht="12.75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60" t="e">
        <f>E9/D9</f>
        <v>#DIV/0!</v>
      </c>
    </row>
    <row r="10" spans="1:8" ht="13.5" thickBot="1">
      <c r="A10" s="17"/>
      <c r="B10" s="17"/>
      <c r="C10" s="18"/>
      <c r="D10" s="18"/>
      <c r="E10" s="18"/>
      <c r="F10" s="12"/>
      <c r="G10" s="12"/>
      <c r="H10" s="60"/>
    </row>
    <row r="11" spans="1:8" ht="16.5" thickBot="1">
      <c r="A11" s="20"/>
      <c r="B11" s="61" t="s">
        <v>46</v>
      </c>
      <c r="C11" s="62">
        <f>SUM(C5:C10)</f>
        <v>274830</v>
      </c>
      <c r="D11" s="63">
        <f>SUM(D5:D10)</f>
        <v>160423.29</v>
      </c>
      <c r="E11" s="64">
        <f>SUM(E5:E10)</f>
        <v>152998.29</v>
      </c>
      <c r="F11" s="65">
        <f>SUM(F5:F10)</f>
        <v>121831.70999999999</v>
      </c>
      <c r="G11" s="66">
        <f>SUM(G5:G10)</f>
        <v>7425</v>
      </c>
      <c r="H11" s="67">
        <f>E11/D11</f>
        <v>0.9537161966943827</v>
      </c>
    </row>
    <row r="12" spans="1:5" ht="16.5" thickBot="1">
      <c r="A12" s="25"/>
      <c r="B12" s="26" t="s">
        <v>47</v>
      </c>
      <c r="C12" s="25"/>
      <c r="D12" s="25"/>
      <c r="E12" s="25"/>
    </row>
    <row r="13" spans="1:7" ht="16.5" thickBot="1">
      <c r="A13" s="27" t="s">
        <v>20</v>
      </c>
      <c r="B13" s="28" t="s">
        <v>21</v>
      </c>
      <c r="C13" s="29" t="s">
        <v>22</v>
      </c>
      <c r="D13" s="25"/>
      <c r="E13" s="25"/>
      <c r="F13" s="25"/>
      <c r="G13" s="25"/>
    </row>
    <row r="14" spans="1:7" ht="12.75">
      <c r="A14" s="30">
        <v>11111</v>
      </c>
      <c r="B14" s="30" t="s">
        <v>23</v>
      </c>
      <c r="C14" s="31">
        <v>107009.8</v>
      </c>
      <c r="D14" s="25"/>
      <c r="E14" s="25"/>
      <c r="F14" s="25"/>
      <c r="G14" s="25"/>
    </row>
    <row r="15" spans="1:7" ht="12.75">
      <c r="A15" s="32">
        <v>11121</v>
      </c>
      <c r="B15" s="32" t="s">
        <v>24</v>
      </c>
      <c r="C15" s="31">
        <v>8639.51</v>
      </c>
      <c r="D15" s="25"/>
      <c r="E15" s="25"/>
      <c r="F15" s="25"/>
      <c r="G15" s="25"/>
    </row>
    <row r="16" spans="1:7" ht="12.75">
      <c r="A16" s="32">
        <v>11131</v>
      </c>
      <c r="B16" s="32" t="s">
        <v>25</v>
      </c>
      <c r="C16" s="31">
        <v>7247.15</v>
      </c>
      <c r="D16" s="33"/>
      <c r="E16" s="25"/>
      <c r="F16" s="25"/>
      <c r="G16" s="25"/>
    </row>
    <row r="17" spans="1:7" ht="12.75">
      <c r="A17" s="32">
        <v>11211</v>
      </c>
      <c r="B17" s="32" t="s">
        <v>27</v>
      </c>
      <c r="C17" s="31">
        <v>3616.52</v>
      </c>
      <c r="D17" s="25"/>
      <c r="E17" s="25"/>
      <c r="F17" s="25"/>
      <c r="G17" s="25"/>
    </row>
    <row r="18" spans="1:7" ht="12.75">
      <c r="A18" s="32">
        <v>11311</v>
      </c>
      <c r="B18" s="32" t="s">
        <v>28</v>
      </c>
      <c r="C18" s="31">
        <v>7247.15</v>
      </c>
      <c r="D18" s="25"/>
      <c r="E18" s="25"/>
      <c r="F18" s="25"/>
      <c r="G18" s="25"/>
    </row>
    <row r="19" spans="1:7" ht="12.75">
      <c r="A19" s="32">
        <v>11411</v>
      </c>
      <c r="B19" s="32" t="s">
        <v>48</v>
      </c>
      <c r="C19" s="31">
        <v>7746.68</v>
      </c>
      <c r="D19" s="25"/>
      <c r="E19" s="25"/>
      <c r="F19" s="25"/>
      <c r="G19" s="25"/>
    </row>
    <row r="20" spans="1:7" ht="12.75">
      <c r="A20" s="32">
        <v>11413</v>
      </c>
      <c r="B20" s="32" t="s">
        <v>29</v>
      </c>
      <c r="C20" s="31">
        <v>11416.48</v>
      </c>
      <c r="D20" s="25"/>
      <c r="E20" s="25"/>
      <c r="F20" s="25"/>
      <c r="G20" s="25"/>
    </row>
    <row r="21" spans="1:3" ht="15.75">
      <c r="A21" s="35"/>
      <c r="B21" s="36" t="s">
        <v>30</v>
      </c>
      <c r="C21" s="37">
        <f>SUM(C14:C20)</f>
        <v>152923.29</v>
      </c>
    </row>
    <row r="22" spans="1:3" ht="12.75">
      <c r="A22" s="32">
        <v>14040</v>
      </c>
      <c r="B22" s="32" t="s">
        <v>35</v>
      </c>
      <c r="C22" s="34">
        <v>75</v>
      </c>
    </row>
    <row r="23" spans="1:3" ht="12.75">
      <c r="A23" s="39"/>
      <c r="B23" s="15"/>
      <c r="C23" s="34"/>
    </row>
    <row r="24" spans="1:3" ht="12.75">
      <c r="A24" s="39"/>
      <c r="B24" s="15"/>
      <c r="C24" s="34"/>
    </row>
    <row r="25" spans="1:3" ht="12.75">
      <c r="A25" s="68"/>
      <c r="B25" s="15"/>
      <c r="C25" s="16"/>
    </row>
    <row r="26" spans="1:5" ht="16.5" thickBot="1">
      <c r="A26" s="69"/>
      <c r="B26" s="70" t="s">
        <v>36</v>
      </c>
      <c r="C26" s="45">
        <f>SUM(C22:C25)</f>
        <v>75</v>
      </c>
      <c r="E26" s="71"/>
    </row>
    <row r="27" spans="1:3" ht="12.75">
      <c r="A27" s="11">
        <v>200</v>
      </c>
      <c r="B27" s="11" t="s">
        <v>49</v>
      </c>
      <c r="C27" s="12"/>
    </row>
    <row r="28" spans="1:3" ht="15" customHeight="1">
      <c r="A28" s="15"/>
      <c r="B28" s="15"/>
      <c r="C28" s="16"/>
    </row>
    <row r="29" spans="1:3" ht="16.5" thickBot="1">
      <c r="A29" s="43"/>
      <c r="B29" s="44" t="s">
        <v>38</v>
      </c>
      <c r="C29" s="45">
        <f>SUM(C27:C27)</f>
        <v>0</v>
      </c>
    </row>
    <row r="30" spans="1:3" ht="12" customHeight="1">
      <c r="A30" s="11">
        <v>300</v>
      </c>
      <c r="B30" s="11" t="s">
        <v>50</v>
      </c>
      <c r="C30" s="12">
        <v>0</v>
      </c>
    </row>
    <row r="31" spans="1:3" ht="12.75" customHeight="1">
      <c r="A31" s="15"/>
      <c r="B31" s="15"/>
      <c r="C31" s="16"/>
    </row>
    <row r="32" spans="1:3" ht="12.75">
      <c r="A32" s="46"/>
      <c r="B32" s="46" t="s">
        <v>40</v>
      </c>
      <c r="C32" s="47">
        <f>SUM(C30:C31)</f>
        <v>0</v>
      </c>
    </row>
    <row r="33" spans="1:3" ht="15.75">
      <c r="A33" s="35"/>
      <c r="B33" s="35" t="s">
        <v>41</v>
      </c>
      <c r="C33" s="48">
        <f>C21+C26+C29+C32</f>
        <v>152998.29</v>
      </c>
    </row>
  </sheetData>
  <sheetProtection/>
  <printOptions/>
  <pageMargins left="0.75" right="0.75" top="0.55" bottom="0.62" header="0.5" footer="0.5"/>
  <pageSetup horizontalDpi="600" verticalDpi="6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zoomScalePageLayoutView="0" workbookViewId="0" topLeftCell="A1">
      <selection activeCell="A1" sqref="A1:H32"/>
    </sheetView>
  </sheetViews>
  <sheetFormatPr defaultColWidth="9.140625" defaultRowHeight="12.75"/>
  <cols>
    <col min="1" max="1" width="6.7109375" widthPt="35.25" style="50" customWidth="1"/>
    <col min="2" max="2" width="46.7109375" widthPt="245.25" style="50" customWidth="1"/>
    <col min="3" max="3" width="13.28125" widthPt="69.75" style="50" customWidth="1"/>
    <col min="4" max="4" width="12.28125" widthPt="64.5" style="50" customWidth="1"/>
    <col min="5" max="5" width="12.00390625" widthPt="63" style="50" customWidth="1"/>
    <col min="6" max="6" width="13.421875" widthPt="70.5" style="50" customWidth="1"/>
    <col min="7" max="7" width="12.28125" widthPt="64.5" style="50" customWidth="1"/>
    <col min="8" max="8" width="9.7109375" widthPt="51" style="50" customWidth="1"/>
  </cols>
  <sheetData>
    <row r="1" ht="15.75">
      <c r="B1" s="1" t="s">
        <v>51</v>
      </c>
    </row>
    <row r="2" spans="2:3" ht="16.5" thickBot="1">
      <c r="B2" s="1" t="s">
        <v>52</v>
      </c>
      <c r="C2" s="1" t="s">
        <v>2</v>
      </c>
    </row>
    <row r="3" spans="1:8" ht="12.75">
      <c r="A3" s="2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5</v>
      </c>
      <c r="G3" s="4" t="s">
        <v>8</v>
      </c>
      <c r="H3" s="3" t="s">
        <v>9</v>
      </c>
    </row>
    <row r="4" spans="1:8" ht="13.5" thickBot="1">
      <c r="A4" s="6"/>
      <c r="B4" s="7"/>
      <c r="C4" s="8" t="s">
        <v>10</v>
      </c>
      <c r="D4" s="7" t="s">
        <v>11</v>
      </c>
      <c r="E4" s="8"/>
      <c r="F4" s="7" t="s">
        <v>12</v>
      </c>
      <c r="G4" s="8" t="s">
        <v>12</v>
      </c>
      <c r="H4" s="10"/>
    </row>
    <row r="5" spans="1:8" ht="12.75">
      <c r="A5" s="11">
        <v>1</v>
      </c>
      <c r="B5" s="11" t="s">
        <v>13</v>
      </c>
      <c r="C5" s="12">
        <v>56188</v>
      </c>
      <c r="D5" s="12">
        <v>33488.41</v>
      </c>
      <c r="E5" s="12">
        <v>32933.41</v>
      </c>
      <c r="F5" s="12">
        <f>C5-E5</f>
        <v>23254.589999999997</v>
      </c>
      <c r="G5" s="12">
        <f>D5-E5</f>
        <v>555</v>
      </c>
      <c r="H5" s="72">
        <f>E5/D5</f>
        <v>0.983427102092933</v>
      </c>
    </row>
    <row r="6" spans="1:8" ht="12.75">
      <c r="A6" s="15">
        <v>2</v>
      </c>
      <c r="B6" s="15" t="s">
        <v>14</v>
      </c>
      <c r="C6" s="16">
        <v>10000</v>
      </c>
      <c r="D6" s="16">
        <v>2680</v>
      </c>
      <c r="E6" s="16">
        <v>680</v>
      </c>
      <c r="F6" s="12">
        <f>C6-E6</f>
        <v>9320</v>
      </c>
      <c r="G6" s="12">
        <f>D6-E6</f>
        <v>2000</v>
      </c>
      <c r="H6" s="72">
        <f>E6/D6</f>
        <v>0.2537313432835821</v>
      </c>
    </row>
    <row r="7" spans="1:8" ht="12.75">
      <c r="A7" s="15">
        <v>3</v>
      </c>
      <c r="B7" s="15" t="s">
        <v>15</v>
      </c>
      <c r="C7" s="16">
        <v>352582.31</v>
      </c>
      <c r="D7" s="16">
        <v>74249.31</v>
      </c>
      <c r="E7" s="16">
        <v>73689.31</v>
      </c>
      <c r="F7" s="12">
        <f>C7-E7</f>
        <v>278893</v>
      </c>
      <c r="G7" s="12">
        <f>D7-E7</f>
        <v>560</v>
      </c>
      <c r="H7" s="72">
        <f>E7/D7</f>
        <v>0.9924578423691749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2" t="e">
        <f>E8/D8</f>
        <v>#DIV/0!</v>
      </c>
    </row>
    <row r="9" spans="1:8" ht="13.5" thickBot="1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72" t="e">
        <f>E9/D9</f>
        <v>#DIV/0!</v>
      </c>
    </row>
    <row r="10" spans="1:8" ht="13.5" thickBot="1">
      <c r="A10" s="20"/>
      <c r="B10" s="61" t="s">
        <v>46</v>
      </c>
      <c r="C10" s="22">
        <f>SUM(C5:C9)</f>
        <v>418770.31</v>
      </c>
      <c r="D10" s="22">
        <f>SUM(D5:D9)</f>
        <v>110417.72</v>
      </c>
      <c r="E10" s="22">
        <f>SUM(E5:E9)</f>
        <v>107302.72</v>
      </c>
      <c r="F10" s="22">
        <f>SUM(F5:F9)</f>
        <v>311467.58999999997</v>
      </c>
      <c r="G10" s="22">
        <f>SUM(G5:G9)</f>
        <v>3115</v>
      </c>
      <c r="H10" s="73">
        <f>E10/D10</f>
        <v>0.97178894836807</v>
      </c>
    </row>
    <row r="11" spans="1:5" ht="16.5" thickBot="1">
      <c r="A11" s="25"/>
      <c r="B11" s="26" t="s">
        <v>53</v>
      </c>
      <c r="C11" s="25"/>
      <c r="D11" s="25"/>
      <c r="E11" s="25"/>
    </row>
    <row r="12" spans="1:8" ht="15" customHeight="1" thickBot="1">
      <c r="A12" s="27" t="s">
        <v>20</v>
      </c>
      <c r="B12" s="28" t="s">
        <v>21</v>
      </c>
      <c r="C12" s="29" t="s">
        <v>22</v>
      </c>
      <c r="D12" s="25"/>
      <c r="E12" s="25"/>
      <c r="F12" s="25"/>
      <c r="H12" s="33"/>
    </row>
    <row r="13" spans="1:8" ht="12.75">
      <c r="A13" s="30">
        <v>11111</v>
      </c>
      <c r="B13" s="30" t="s">
        <v>23</v>
      </c>
      <c r="C13" s="31">
        <v>22594.93</v>
      </c>
      <c r="D13" s="25"/>
      <c r="E13" s="74"/>
      <c r="F13" s="74"/>
      <c r="G13" s="74"/>
      <c r="H13" s="75"/>
    </row>
    <row r="14" spans="1:8" ht="12.75">
      <c r="A14" s="32">
        <v>11121</v>
      </c>
      <c r="B14" s="32" t="s">
        <v>24</v>
      </c>
      <c r="C14" s="31">
        <v>1935.77</v>
      </c>
      <c r="D14" s="25"/>
      <c r="E14" s="74"/>
      <c r="F14" s="74"/>
      <c r="G14" s="74"/>
      <c r="H14" s="75"/>
    </row>
    <row r="15" spans="1:8" ht="12.75">
      <c r="A15" s="32">
        <v>11131</v>
      </c>
      <c r="B15" s="32" t="s">
        <v>25</v>
      </c>
      <c r="C15" s="31">
        <v>1568.24</v>
      </c>
      <c r="D15" s="25"/>
      <c r="E15" s="74"/>
      <c r="F15" s="74"/>
      <c r="G15" s="74"/>
      <c r="H15" s="75"/>
    </row>
    <row r="16" spans="1:8" ht="12.75">
      <c r="A16" s="32">
        <v>11211</v>
      </c>
      <c r="B16" s="32" t="s">
        <v>27</v>
      </c>
      <c r="C16" s="31">
        <v>1568.87</v>
      </c>
      <c r="D16" s="25"/>
      <c r="E16" s="74"/>
      <c r="F16" s="74"/>
      <c r="G16" s="74"/>
      <c r="H16" s="75"/>
    </row>
    <row r="17" spans="1:8" ht="12.75">
      <c r="A17" s="32">
        <v>11311</v>
      </c>
      <c r="B17" s="32" t="s">
        <v>28</v>
      </c>
      <c r="C17" s="31">
        <v>1568.24</v>
      </c>
      <c r="D17" s="33"/>
      <c r="E17" s="33"/>
      <c r="F17" s="33"/>
      <c r="G17" s="33"/>
      <c r="H17" s="75"/>
    </row>
    <row r="18" spans="1:8" ht="12.75">
      <c r="A18" s="32">
        <v>11413</v>
      </c>
      <c r="B18" s="32" t="s">
        <v>29</v>
      </c>
      <c r="C18" s="31">
        <v>3697.36</v>
      </c>
      <c r="D18" s="74"/>
      <c r="E18" s="74"/>
      <c r="F18" s="74"/>
      <c r="G18" s="74"/>
      <c r="H18" s="75"/>
    </row>
    <row r="19" spans="1:8" ht="12.75">
      <c r="A19" s="32"/>
      <c r="B19" s="32"/>
      <c r="C19" s="31"/>
      <c r="D19" s="74"/>
      <c r="E19" s="74"/>
      <c r="F19" s="74"/>
      <c r="G19" s="74"/>
      <c r="H19" s="75"/>
    </row>
    <row r="20" spans="1:8" ht="14.25" customHeight="1">
      <c r="A20" s="35"/>
      <c r="B20" s="36" t="s">
        <v>30</v>
      </c>
      <c r="C20" s="37">
        <f>SUM(C13:C19)</f>
        <v>32933.41</v>
      </c>
      <c r="H20" s="76"/>
    </row>
    <row r="21" spans="1:8" ht="14.25" customHeight="1">
      <c r="A21" s="77">
        <v>13140</v>
      </c>
      <c r="B21" s="77" t="s">
        <v>54</v>
      </c>
      <c r="C21" s="78">
        <v>450</v>
      </c>
      <c r="H21" s="76"/>
    </row>
    <row r="22" spans="1:8" ht="14.25" customHeight="1">
      <c r="A22" s="77">
        <v>13141</v>
      </c>
      <c r="B22" s="77" t="s">
        <v>55</v>
      </c>
      <c r="C22" s="78">
        <v>230</v>
      </c>
      <c r="H22" s="76"/>
    </row>
    <row r="23" spans="1:8" ht="14.25" customHeight="1">
      <c r="A23" s="77"/>
      <c r="B23" s="77"/>
      <c r="C23" s="78"/>
      <c r="H23" s="76"/>
    </row>
    <row r="24" spans="1:8" ht="14.25" customHeight="1">
      <c r="A24" s="79"/>
      <c r="B24" s="79"/>
      <c r="C24" s="80"/>
      <c r="H24" s="76"/>
    </row>
    <row r="25" spans="1:3" ht="15.75">
      <c r="A25" s="41"/>
      <c r="B25" s="81" t="s">
        <v>56</v>
      </c>
      <c r="C25" s="42">
        <f>SUM(C21:C23)</f>
        <v>680</v>
      </c>
    </row>
    <row r="26" spans="1:3" ht="12.75">
      <c r="A26" s="32">
        <v>200</v>
      </c>
      <c r="B26" s="32" t="s">
        <v>15</v>
      </c>
      <c r="C26" s="34">
        <v>73689.31</v>
      </c>
    </row>
    <row r="27" spans="1:3" ht="12.75" customHeight="1">
      <c r="A27" s="15"/>
      <c r="B27" s="15"/>
      <c r="C27" s="16"/>
    </row>
    <row r="28" spans="1:3" ht="16.5" thickBot="1">
      <c r="A28" s="43"/>
      <c r="B28" s="44" t="s">
        <v>38</v>
      </c>
      <c r="C28" s="45">
        <f>SUM(C26:C27)</f>
        <v>73689.31</v>
      </c>
    </row>
    <row r="29" spans="1:3" ht="12.75">
      <c r="A29" s="11">
        <v>300</v>
      </c>
      <c r="B29" s="11" t="s">
        <v>57</v>
      </c>
      <c r="C29" s="12">
        <v>0</v>
      </c>
    </row>
    <row r="30" spans="1:3" ht="11.25" customHeight="1" thickBot="1">
      <c r="A30" s="15"/>
      <c r="B30" s="15"/>
      <c r="C30" s="16"/>
    </row>
    <row r="31" spans="1:3" ht="13.5" thickBot="1">
      <c r="A31" s="82"/>
      <c r="B31" s="83" t="s">
        <v>40</v>
      </c>
      <c r="C31" s="84">
        <f>SUM(C29:C30)</f>
        <v>0</v>
      </c>
    </row>
    <row r="32" spans="1:3" ht="15.75">
      <c r="A32" s="41"/>
      <c r="B32" s="41" t="s">
        <v>41</v>
      </c>
      <c r="C32" s="85">
        <f>C20+C25+C28+C31</f>
        <v>107302.72</v>
      </c>
    </row>
  </sheetData>
  <sheetProtection/>
  <printOptions/>
  <pageMargins left="0.75" right="0.75" top="0.65" bottom="0.84" header="0.5" footer="0.5"/>
  <pageSetup horizontalDpi="600" verticalDpi="600" orientation="landscape" scale="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1"/>
  <sheetViews>
    <sheetView zoomScalePageLayoutView="0" workbookViewId="0" topLeftCell="A1">
      <selection activeCell="A1" sqref="A1:H41"/>
    </sheetView>
  </sheetViews>
  <sheetFormatPr defaultColWidth="9.140625" defaultRowHeight="12.75"/>
  <cols>
    <col min="1" max="1" width="6.00390625" widthPt="31.5" style="50" customWidth="1"/>
    <col min="2" max="2" width="47.57421875" widthPt="249.75" style="50" customWidth="1"/>
    <col min="3" max="4" width="13.140625" widthPt="69" style="50" customWidth="1"/>
    <col min="5" max="5" width="12.421875" widthPt="65.25" style="50" customWidth="1"/>
    <col min="6" max="6" width="12.7109375" widthPt="66.75" style="50" customWidth="1"/>
    <col min="7" max="7" width="11.7109375" widthPt="61.5" style="50" customWidth="1"/>
    <col min="8" max="8" width="7.8515625" widthPt="41.25" style="50" customWidth="1"/>
  </cols>
  <sheetData>
    <row r="1" ht="15.75">
      <c r="B1" s="1" t="s">
        <v>58</v>
      </c>
    </row>
    <row r="2" spans="2:3" ht="16.5" thickBot="1">
      <c r="B2" s="1" t="s">
        <v>59</v>
      </c>
      <c r="C2" s="1" t="s">
        <v>2</v>
      </c>
    </row>
    <row r="3" spans="1:8" ht="12.75">
      <c r="A3" s="2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5</v>
      </c>
      <c r="G3" s="5" t="s">
        <v>8</v>
      </c>
      <c r="H3" s="3" t="s">
        <v>9</v>
      </c>
    </row>
    <row r="4" spans="1:8" ht="11.25" customHeight="1" thickBot="1">
      <c r="A4" s="6"/>
      <c r="B4" s="7"/>
      <c r="C4" s="8" t="s">
        <v>10</v>
      </c>
      <c r="D4" s="7" t="s">
        <v>11</v>
      </c>
      <c r="E4" s="8"/>
      <c r="F4" s="7" t="s">
        <v>12</v>
      </c>
      <c r="G4" s="9" t="s">
        <v>12</v>
      </c>
      <c r="H4" s="86"/>
    </row>
    <row r="5" spans="1:8" ht="12.75">
      <c r="A5" s="11">
        <v>1</v>
      </c>
      <c r="B5" s="11" t="s">
        <v>13</v>
      </c>
      <c r="C5" s="12">
        <v>233543.18</v>
      </c>
      <c r="D5" s="12">
        <v>130059.08</v>
      </c>
      <c r="E5" s="12">
        <v>129553.9</v>
      </c>
      <c r="F5" s="12">
        <f>C5-E5</f>
        <v>103989.28</v>
      </c>
      <c r="G5" s="12">
        <f>D5-E5</f>
        <v>505.18000000000757</v>
      </c>
      <c r="H5" s="72">
        <f>E5/D5</f>
        <v>0.9961157652353069</v>
      </c>
    </row>
    <row r="6" spans="1:8" ht="13.5" customHeight="1">
      <c r="A6" s="15">
        <v>2</v>
      </c>
      <c r="B6" s="15" t="s">
        <v>14</v>
      </c>
      <c r="C6" s="16">
        <v>75559.86</v>
      </c>
      <c r="D6" s="16">
        <v>67276.86</v>
      </c>
      <c r="E6" s="16">
        <v>43781.99</v>
      </c>
      <c r="F6" s="12">
        <f>C6-E6</f>
        <v>31777.870000000003</v>
      </c>
      <c r="G6" s="12">
        <f>D6-E6</f>
        <v>23494.870000000003</v>
      </c>
      <c r="H6" s="72">
        <f>E6/D6</f>
        <v>0.6507733862727838</v>
      </c>
    </row>
    <row r="7" spans="1:8" ht="13.5" customHeight="1">
      <c r="A7" s="15">
        <v>3</v>
      </c>
      <c r="B7" s="15" t="s">
        <v>15</v>
      </c>
      <c r="C7" s="16">
        <v>5727.11</v>
      </c>
      <c r="D7" s="16">
        <v>5727.11</v>
      </c>
      <c r="E7" s="16">
        <v>0</v>
      </c>
      <c r="F7" s="12">
        <f>C7-E7</f>
        <v>5727.11</v>
      </c>
      <c r="G7" s="12">
        <f>D7-E7</f>
        <v>5727.11</v>
      </c>
      <c r="H7" s="72">
        <f>E7/D7</f>
        <v>0</v>
      </c>
    </row>
    <row r="8" spans="1:8" ht="13.5" customHeight="1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2" t="e">
        <f>E8/D8</f>
        <v>#DIV/0!</v>
      </c>
    </row>
    <row r="9" spans="1:8" ht="13.5" thickBot="1">
      <c r="A9" s="15">
        <v>5</v>
      </c>
      <c r="B9" s="15" t="s">
        <v>17</v>
      </c>
      <c r="C9" s="16">
        <v>3239572.04</v>
      </c>
      <c r="D9" s="16">
        <v>2870659.14</v>
      </c>
      <c r="E9" s="16">
        <v>2380649.36</v>
      </c>
      <c r="F9" s="12">
        <f>C9-E9</f>
        <v>858922.6800000002</v>
      </c>
      <c r="G9" s="12">
        <f>D9-E9</f>
        <v>490009.78000000026</v>
      </c>
      <c r="H9" s="72">
        <f>E9/D9</f>
        <v>0.8293040879802956</v>
      </c>
    </row>
    <row r="10" spans="1:8" ht="13.5" thickBot="1">
      <c r="A10" s="20"/>
      <c r="B10" s="61" t="s">
        <v>46</v>
      </c>
      <c r="C10" s="22">
        <f>SUM(C5:C9)</f>
        <v>3554402.19</v>
      </c>
      <c r="D10" s="22">
        <f>SUM(D5:D9)</f>
        <v>3073722.19</v>
      </c>
      <c r="E10" s="23">
        <f>SUM(E5:E9)</f>
        <v>2553985.25</v>
      </c>
      <c r="F10" s="23">
        <f>SUM(F5:F9)</f>
        <v>1000416.9400000002</v>
      </c>
      <c r="G10" s="22">
        <f>SUM(G5:G9)</f>
        <v>519736.9400000003</v>
      </c>
      <c r="H10" s="87">
        <f>E10/D10</f>
        <v>0.8309095917350944</v>
      </c>
    </row>
    <row r="11" spans="1:5" ht="16.5" thickBot="1">
      <c r="A11" s="25"/>
      <c r="B11" s="26" t="s">
        <v>60</v>
      </c>
      <c r="C11" s="25"/>
      <c r="D11" s="25"/>
      <c r="E11" s="25"/>
    </row>
    <row r="12" spans="1:8" ht="13.5" customHeight="1" thickBot="1">
      <c r="A12" s="27" t="s">
        <v>20</v>
      </c>
      <c r="B12" s="28" t="s">
        <v>21</v>
      </c>
      <c r="C12" s="29" t="s">
        <v>22</v>
      </c>
      <c r="D12" s="25"/>
      <c r="E12" s="25"/>
      <c r="F12" s="25"/>
      <c r="H12" s="33"/>
    </row>
    <row r="13" spans="1:8" ht="12.75">
      <c r="A13" s="30">
        <v>11111</v>
      </c>
      <c r="B13" s="30" t="s">
        <v>23</v>
      </c>
      <c r="C13" s="31">
        <v>88523.67</v>
      </c>
      <c r="D13" s="25"/>
      <c r="E13" s="25"/>
      <c r="F13" s="74"/>
      <c r="H13" s="33"/>
    </row>
    <row r="14" spans="1:8" ht="12.75">
      <c r="A14" s="32">
        <v>11121</v>
      </c>
      <c r="B14" s="32" t="s">
        <v>24</v>
      </c>
      <c r="C14" s="31">
        <v>7279.82</v>
      </c>
      <c r="D14" s="25"/>
      <c r="E14" s="25"/>
      <c r="F14" s="74"/>
      <c r="H14" s="33"/>
    </row>
    <row r="15" spans="1:8" ht="12.75">
      <c r="A15" s="32">
        <v>11131</v>
      </c>
      <c r="B15" s="32" t="s">
        <v>25</v>
      </c>
      <c r="C15" s="31">
        <v>5968.37</v>
      </c>
      <c r="D15" s="33"/>
      <c r="E15" s="25"/>
      <c r="F15" s="33"/>
      <c r="H15" s="33"/>
    </row>
    <row r="16" spans="1:8" ht="12.75">
      <c r="A16" s="32">
        <v>11151</v>
      </c>
      <c r="B16" s="32" t="s">
        <v>26</v>
      </c>
      <c r="C16" s="31">
        <v>232.68</v>
      </c>
      <c r="D16" s="25"/>
      <c r="E16" s="74"/>
      <c r="F16" s="74"/>
      <c r="H16" s="33"/>
    </row>
    <row r="17" spans="1:8" ht="12.75">
      <c r="A17" s="32">
        <v>11211</v>
      </c>
      <c r="B17" s="32" t="s">
        <v>27</v>
      </c>
      <c r="C17" s="31">
        <v>8403.78</v>
      </c>
      <c r="D17" s="25"/>
      <c r="E17" s="74"/>
      <c r="F17" s="74"/>
      <c r="H17" s="33"/>
    </row>
    <row r="18" spans="1:8" ht="12.75">
      <c r="A18" s="32">
        <v>11311</v>
      </c>
      <c r="B18" s="32" t="s">
        <v>28</v>
      </c>
      <c r="C18" s="31">
        <v>5968.37</v>
      </c>
      <c r="D18" s="25"/>
      <c r="E18" s="74"/>
      <c r="F18" s="74"/>
      <c r="H18" s="33"/>
    </row>
    <row r="19" spans="1:8" ht="12.75">
      <c r="A19" s="32">
        <v>11413</v>
      </c>
      <c r="B19" s="32" t="s">
        <v>29</v>
      </c>
      <c r="C19" s="31">
        <v>13177.21</v>
      </c>
      <c r="D19" s="25"/>
      <c r="E19" s="74"/>
      <c r="F19" s="74"/>
      <c r="H19" s="33"/>
    </row>
    <row r="20" spans="1:3" ht="14.25" customHeight="1">
      <c r="A20" s="35"/>
      <c r="B20" s="36" t="s">
        <v>30</v>
      </c>
      <c r="C20" s="88">
        <f>SUM(C13:C19)</f>
        <v>129553.89999999997</v>
      </c>
    </row>
    <row r="21" spans="1:3" ht="14.25" customHeight="1">
      <c r="A21" s="77">
        <v>13130</v>
      </c>
      <c r="B21" s="77" t="s">
        <v>61</v>
      </c>
      <c r="C21" s="78">
        <v>381.48</v>
      </c>
    </row>
    <row r="22" spans="1:3" ht="14.25" customHeight="1">
      <c r="A22" s="77">
        <v>13140</v>
      </c>
      <c r="B22" s="77" t="s">
        <v>62</v>
      </c>
      <c r="C22" s="78">
        <v>115.83</v>
      </c>
    </row>
    <row r="23" spans="1:3" ht="14.25" customHeight="1">
      <c r="A23" s="77">
        <v>13141</v>
      </c>
      <c r="B23" s="77" t="s">
        <v>63</v>
      </c>
      <c r="C23" s="78">
        <v>156</v>
      </c>
    </row>
    <row r="24" spans="1:3" ht="14.25" customHeight="1">
      <c r="A24" s="77">
        <v>13142</v>
      </c>
      <c r="B24" s="77" t="s">
        <v>64</v>
      </c>
      <c r="C24" s="78">
        <v>142.87</v>
      </c>
    </row>
    <row r="25" spans="1:3" ht="14.25" customHeight="1">
      <c r="A25" s="77">
        <v>13320</v>
      </c>
      <c r="B25" s="77" t="s">
        <v>65</v>
      </c>
      <c r="C25" s="78">
        <v>1568.83</v>
      </c>
    </row>
    <row r="26" spans="1:3" ht="14.25" customHeight="1">
      <c r="A26" s="77">
        <v>13440</v>
      </c>
      <c r="B26" s="77" t="s">
        <v>66</v>
      </c>
      <c r="C26" s="78">
        <v>9622.69</v>
      </c>
    </row>
    <row r="27" spans="1:3" ht="14.25" customHeight="1">
      <c r="A27" s="77">
        <v>13445</v>
      </c>
      <c r="B27" s="77" t="s">
        <v>67</v>
      </c>
      <c r="C27" s="78">
        <v>3009.83</v>
      </c>
    </row>
    <row r="28" spans="1:3" ht="14.25" customHeight="1">
      <c r="A28" s="77">
        <v>13450</v>
      </c>
      <c r="B28" s="77" t="s">
        <v>68</v>
      </c>
      <c r="C28" s="78">
        <v>1650</v>
      </c>
    </row>
    <row r="29" spans="1:3" ht="14.25" customHeight="1">
      <c r="A29" s="77">
        <v>13480</v>
      </c>
      <c r="B29" s="77" t="s">
        <v>69</v>
      </c>
      <c r="C29" s="78">
        <v>7048.05</v>
      </c>
    </row>
    <row r="30" spans="1:3" ht="12.75" customHeight="1">
      <c r="A30" s="77">
        <v>13610</v>
      </c>
      <c r="B30" s="77" t="s">
        <v>70</v>
      </c>
      <c r="C30" s="78">
        <v>13515.01</v>
      </c>
    </row>
    <row r="31" spans="1:3" ht="12.75" customHeight="1">
      <c r="A31" s="79">
        <v>14040</v>
      </c>
      <c r="B31" s="79" t="s">
        <v>71</v>
      </c>
      <c r="C31" s="80">
        <v>223</v>
      </c>
    </row>
    <row r="32" spans="1:3" ht="12.75" customHeight="1">
      <c r="A32" s="79">
        <v>14050</v>
      </c>
      <c r="B32" s="79" t="s">
        <v>72</v>
      </c>
      <c r="C32" s="80">
        <v>5000</v>
      </c>
    </row>
    <row r="33" spans="1:3" ht="12.75" customHeight="1">
      <c r="A33" s="79">
        <v>14310</v>
      </c>
      <c r="B33" s="79" t="s">
        <v>73</v>
      </c>
      <c r="C33" s="80">
        <v>1348.4</v>
      </c>
    </row>
    <row r="34" spans="1:3" ht="12.75" customHeight="1">
      <c r="A34" s="32"/>
      <c r="B34" s="32"/>
      <c r="C34" s="80"/>
    </row>
    <row r="35" spans="1:3" ht="15" customHeight="1">
      <c r="A35" s="41"/>
      <c r="B35" s="41" t="s">
        <v>74</v>
      </c>
      <c r="C35" s="42">
        <f>SUM(C21:C34)</f>
        <v>43781.99</v>
      </c>
    </row>
    <row r="36" spans="1:5" ht="13.5" customHeight="1">
      <c r="A36" s="15">
        <v>200</v>
      </c>
      <c r="B36" s="15" t="s">
        <v>75</v>
      </c>
      <c r="C36" s="16">
        <v>0</v>
      </c>
      <c r="E36" s="71"/>
    </row>
    <row r="37" spans="1:3" ht="14.25" customHeight="1" thickBot="1">
      <c r="A37" s="43"/>
      <c r="B37" s="44" t="s">
        <v>38</v>
      </c>
      <c r="C37" s="45">
        <f>SUM(C36:C36)</f>
        <v>0</v>
      </c>
    </row>
    <row r="38" spans="1:5" ht="12.75">
      <c r="A38" s="32">
        <v>300</v>
      </c>
      <c r="B38" s="32" t="s">
        <v>50</v>
      </c>
      <c r="C38" s="34">
        <v>1315377.36</v>
      </c>
      <c r="E38" s="89"/>
    </row>
    <row r="39" spans="1:3" ht="12" customHeight="1" thickBot="1">
      <c r="A39" s="15">
        <v>34000</v>
      </c>
      <c r="B39" s="15" t="s">
        <v>76</v>
      </c>
      <c r="C39" s="16">
        <v>1065272</v>
      </c>
    </row>
    <row r="40" spans="1:3" ht="13.5" thickBot="1">
      <c r="A40" s="82"/>
      <c r="B40" s="83" t="s">
        <v>40</v>
      </c>
      <c r="C40" s="84">
        <f>SUM(C38:C39)</f>
        <v>2380649.3600000003</v>
      </c>
    </row>
    <row r="41" spans="1:3" ht="12.75" customHeight="1">
      <c r="A41" s="41"/>
      <c r="B41" s="41" t="s">
        <v>41</v>
      </c>
      <c r="C41" s="90">
        <f>C20+C35+C37+C40</f>
        <v>2553985.2500000005</v>
      </c>
    </row>
  </sheetData>
  <sheetProtection/>
  <printOptions/>
  <pageMargins left="0.75" right="0.75" top="0.57" bottom="0.45" header="0.42" footer="0.27"/>
  <pageSetup horizontalDpi="600" verticalDpi="600" orientation="landscape" scale="98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9"/>
  <sheetViews>
    <sheetView zoomScalePageLayoutView="0" workbookViewId="0" topLeftCell="A1">
      <selection activeCell="A1" sqref="A1:H39"/>
    </sheetView>
  </sheetViews>
  <sheetFormatPr defaultColWidth="9.140625" defaultRowHeight="12.75"/>
  <cols>
    <col min="1" max="1" width="6.140625" widthPt="32.25" style="50" customWidth="1"/>
    <col min="2" max="2" width="49.57421875" widthPt="260.25" style="50" customWidth="1"/>
    <col min="3" max="3" width="13.00390625" widthPt="68.25" style="50" customWidth="1"/>
    <col min="4" max="4" width="11.28125" widthPt="59.25" style="50" customWidth="1"/>
    <col min="5" max="7" width="11.8515625" widthPt="62.25" style="50" customWidth="1"/>
    <col min="8" max="8" width="8.140625" widthPt="42.75" style="50" customWidth="1"/>
  </cols>
  <sheetData>
    <row r="1" ht="15.75">
      <c r="B1" s="1" t="s">
        <v>77</v>
      </c>
    </row>
    <row r="2" spans="2:3" ht="16.5" thickBot="1">
      <c r="B2" s="1" t="s">
        <v>78</v>
      </c>
      <c r="C2" s="1" t="s">
        <v>2</v>
      </c>
    </row>
    <row r="3" spans="1:8" ht="12.75">
      <c r="A3" s="51" t="s">
        <v>3</v>
      </c>
      <c r="B3" s="52" t="s">
        <v>4</v>
      </c>
      <c r="C3" s="53" t="s">
        <v>5</v>
      </c>
      <c r="D3" s="52" t="s">
        <v>6</v>
      </c>
      <c r="E3" s="53" t="s">
        <v>7</v>
      </c>
      <c r="F3" s="52" t="s">
        <v>5</v>
      </c>
      <c r="G3" s="54" t="s">
        <v>8</v>
      </c>
      <c r="H3" s="91" t="s">
        <v>9</v>
      </c>
    </row>
    <row r="4" spans="1:8" ht="13.5" thickBot="1">
      <c r="A4" s="55"/>
      <c r="B4" s="56"/>
      <c r="C4" s="57" t="s">
        <v>10</v>
      </c>
      <c r="D4" s="56" t="s">
        <v>11</v>
      </c>
      <c r="E4" s="57"/>
      <c r="F4" s="56" t="s">
        <v>12</v>
      </c>
      <c r="G4" s="58" t="s">
        <v>12</v>
      </c>
      <c r="H4" s="92"/>
    </row>
    <row r="5" spans="1:8" ht="12.75">
      <c r="A5" s="11">
        <v>1</v>
      </c>
      <c r="B5" s="11" t="s">
        <v>13</v>
      </c>
      <c r="C5" s="12">
        <v>99648</v>
      </c>
      <c r="D5" s="12">
        <v>56125.36</v>
      </c>
      <c r="E5" s="12">
        <v>56125.36</v>
      </c>
      <c r="F5" s="12">
        <f>C5-E5</f>
        <v>43522.64</v>
      </c>
      <c r="G5" s="12">
        <f>D5-E5</f>
        <v>0</v>
      </c>
      <c r="H5" s="72">
        <f>E5/D5</f>
        <v>1</v>
      </c>
    </row>
    <row r="6" spans="1:8" ht="12.75">
      <c r="A6" s="15">
        <v>2</v>
      </c>
      <c r="B6" s="15" t="s">
        <v>14</v>
      </c>
      <c r="C6" s="16">
        <v>50388.4</v>
      </c>
      <c r="D6" s="16">
        <v>31698.4</v>
      </c>
      <c r="E6" s="16">
        <v>27288.1</v>
      </c>
      <c r="F6" s="12">
        <f>C6-E6</f>
        <v>23100.300000000003</v>
      </c>
      <c r="G6" s="12">
        <f>D6-E6</f>
        <v>4410.300000000003</v>
      </c>
      <c r="H6" s="72">
        <f>E6/D6</f>
        <v>0.8608667945385255</v>
      </c>
    </row>
    <row r="7" spans="1:8" ht="12.75">
      <c r="A7" s="15">
        <v>3</v>
      </c>
      <c r="B7" s="15" t="s">
        <v>15</v>
      </c>
      <c r="C7" s="16">
        <v>150000</v>
      </c>
      <c r="D7" s="16">
        <v>90657</v>
      </c>
      <c r="E7" s="16">
        <v>55656.18</v>
      </c>
      <c r="F7" s="12">
        <f>C7-E7</f>
        <v>94343.82</v>
      </c>
      <c r="G7" s="12">
        <f>D7-E7</f>
        <v>35000.82</v>
      </c>
      <c r="H7" s="72">
        <f>E7/D7</f>
        <v>0.6139203812171151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2" t="e">
        <f>E8/D8</f>
        <v>#DIV/0!</v>
      </c>
    </row>
    <row r="9" spans="1:8" ht="13.5" thickBot="1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72" t="e">
        <f>E9/D9</f>
        <v>#DIV/0!</v>
      </c>
    </row>
    <row r="10" spans="1:8" ht="13.5" thickBot="1">
      <c r="A10" s="20"/>
      <c r="B10" s="61" t="s">
        <v>46</v>
      </c>
      <c r="C10" s="22">
        <f>SUM(C5:C9)</f>
        <v>300036.4</v>
      </c>
      <c r="D10" s="23">
        <f>SUM(D5:D9)</f>
        <v>178480.76</v>
      </c>
      <c r="E10" s="22">
        <f>SUM(E5:E9)</f>
        <v>139069.63999999998</v>
      </c>
      <c r="F10" s="22">
        <f>SUM(F5:F9)</f>
        <v>160966.76</v>
      </c>
      <c r="G10" s="22">
        <f>SUM(G5:G9)</f>
        <v>39411.12</v>
      </c>
      <c r="H10" s="93">
        <f>E10/D10</f>
        <v>0.7791856108187795</v>
      </c>
    </row>
    <row r="11" spans="1:6" ht="16.5" thickBot="1">
      <c r="A11" s="26" t="s">
        <v>79</v>
      </c>
      <c r="B11" s="25"/>
      <c r="C11" s="25"/>
      <c r="D11" s="25"/>
      <c r="E11" s="25"/>
      <c r="F11" s="25"/>
    </row>
    <row r="12" spans="1:8" ht="16.5" thickBot="1">
      <c r="A12" s="27" t="s">
        <v>20</v>
      </c>
      <c r="B12" s="28" t="s">
        <v>21</v>
      </c>
      <c r="C12" s="29" t="s">
        <v>22</v>
      </c>
      <c r="D12" s="25"/>
      <c r="E12" s="25"/>
      <c r="F12" s="25"/>
      <c r="H12" s="25"/>
    </row>
    <row r="13" spans="1:8" ht="12.75">
      <c r="A13" s="30">
        <v>11111</v>
      </c>
      <c r="B13" s="30" t="s">
        <v>23</v>
      </c>
      <c r="C13" s="31">
        <v>37119.83</v>
      </c>
      <c r="D13" s="25"/>
      <c r="E13" s="74"/>
      <c r="F13" s="74"/>
      <c r="G13" s="74"/>
      <c r="H13" s="25"/>
    </row>
    <row r="14" spans="1:8" ht="14.25" customHeight="1">
      <c r="A14" s="32">
        <v>11121</v>
      </c>
      <c r="B14" s="32" t="s">
        <v>24</v>
      </c>
      <c r="C14" s="31">
        <v>3047.99</v>
      </c>
      <c r="D14" s="25"/>
      <c r="E14" s="74"/>
      <c r="F14" s="74"/>
      <c r="G14" s="74"/>
      <c r="H14" s="25"/>
    </row>
    <row r="15" spans="1:8" ht="12.75" customHeight="1">
      <c r="A15" s="32">
        <v>11131</v>
      </c>
      <c r="B15" s="32" t="s">
        <v>25</v>
      </c>
      <c r="C15" s="31">
        <v>2672.71</v>
      </c>
      <c r="D15" s="33"/>
      <c r="E15" s="33"/>
      <c r="F15" s="33"/>
      <c r="G15" s="33"/>
      <c r="H15" s="25"/>
    </row>
    <row r="16" spans="1:8" ht="14.25" customHeight="1">
      <c r="A16" s="32">
        <v>11151</v>
      </c>
      <c r="B16" s="32" t="s">
        <v>26</v>
      </c>
      <c r="C16" s="31">
        <v>39.71</v>
      </c>
      <c r="D16" s="74"/>
      <c r="E16" s="74"/>
      <c r="F16" s="74"/>
      <c r="G16" s="74"/>
      <c r="H16" s="25"/>
    </row>
    <row r="17" spans="1:8" ht="12.75" customHeight="1">
      <c r="A17" s="32">
        <v>11211</v>
      </c>
      <c r="B17" s="32" t="s">
        <v>27</v>
      </c>
      <c r="C17" s="31">
        <v>4198.3</v>
      </c>
      <c r="D17" s="74"/>
      <c r="E17" s="74"/>
      <c r="F17" s="74"/>
      <c r="G17" s="74"/>
      <c r="H17" s="25"/>
    </row>
    <row r="18" spans="1:8" ht="12.75" customHeight="1">
      <c r="A18" s="32">
        <v>11311</v>
      </c>
      <c r="B18" s="32" t="s">
        <v>28</v>
      </c>
      <c r="C18" s="34">
        <v>2672.71</v>
      </c>
      <c r="D18" s="74"/>
      <c r="E18" s="74"/>
      <c r="F18" s="74"/>
      <c r="G18" s="74"/>
      <c r="H18" s="25"/>
    </row>
    <row r="19" spans="1:8" ht="12.75" customHeight="1">
      <c r="A19" s="32">
        <v>11413</v>
      </c>
      <c r="B19" s="32" t="s">
        <v>29</v>
      </c>
      <c r="C19" s="34">
        <v>6374.11</v>
      </c>
      <c r="D19" s="74"/>
      <c r="E19" s="74"/>
      <c r="F19" s="74"/>
      <c r="G19" s="74"/>
      <c r="H19" s="25"/>
    </row>
    <row r="20" spans="1:8" ht="12.75" customHeight="1">
      <c r="A20" s="32"/>
      <c r="B20" s="32"/>
      <c r="C20" s="34"/>
      <c r="D20" s="74"/>
      <c r="E20" s="74"/>
      <c r="F20" s="74"/>
      <c r="G20" s="74"/>
      <c r="H20" s="25"/>
    </row>
    <row r="21" spans="1:3" ht="15.75">
      <c r="A21" s="94"/>
      <c r="B21" s="95" t="s">
        <v>30</v>
      </c>
      <c r="C21" s="96">
        <f>SUM(C13:C20)</f>
        <v>56125.36</v>
      </c>
    </row>
    <row r="22" spans="1:3" ht="12.75">
      <c r="A22" s="77">
        <v>13130</v>
      </c>
      <c r="B22" s="77" t="s">
        <v>80</v>
      </c>
      <c r="C22" s="78">
        <v>1509.6</v>
      </c>
    </row>
    <row r="23" spans="1:3" ht="12.75">
      <c r="A23" s="77">
        <v>13132</v>
      </c>
      <c r="B23" s="77" t="s">
        <v>81</v>
      </c>
      <c r="C23" s="78">
        <v>580</v>
      </c>
    </row>
    <row r="24" spans="1:3" ht="12.75">
      <c r="A24" s="77">
        <v>13140</v>
      </c>
      <c r="B24" s="77" t="s">
        <v>82</v>
      </c>
      <c r="C24" s="78">
        <v>8404.6</v>
      </c>
    </row>
    <row r="25" spans="1:3" ht="12.75">
      <c r="A25" s="77">
        <v>13450</v>
      </c>
      <c r="B25" s="77" t="s">
        <v>83</v>
      </c>
      <c r="C25" s="78">
        <v>1865</v>
      </c>
    </row>
    <row r="26" spans="1:3" ht="12.75">
      <c r="A26" s="77">
        <v>13470</v>
      </c>
      <c r="B26" s="77" t="s">
        <v>84</v>
      </c>
      <c r="C26" s="78">
        <v>3990</v>
      </c>
    </row>
    <row r="27" spans="1:3" ht="12.75">
      <c r="A27" s="77">
        <v>13610</v>
      </c>
      <c r="B27" s="79" t="s">
        <v>85</v>
      </c>
      <c r="C27" s="78">
        <v>2405.4</v>
      </c>
    </row>
    <row r="28" spans="1:3" ht="12.75">
      <c r="A28" s="77">
        <v>13620</v>
      </c>
      <c r="B28" s="79" t="s">
        <v>86</v>
      </c>
      <c r="C28" s="78">
        <v>248</v>
      </c>
    </row>
    <row r="29" spans="1:3" ht="12" customHeight="1">
      <c r="A29" s="77">
        <v>14310</v>
      </c>
      <c r="B29" s="79" t="s">
        <v>87</v>
      </c>
      <c r="C29" s="78">
        <v>8285.5</v>
      </c>
    </row>
    <row r="30" spans="1:3" ht="12" customHeight="1">
      <c r="A30" s="77"/>
      <c r="B30" s="77"/>
      <c r="C30" s="78"/>
    </row>
    <row r="31" spans="1:3" ht="12" customHeight="1">
      <c r="A31" s="77"/>
      <c r="B31" s="77"/>
      <c r="C31" s="78"/>
    </row>
    <row r="32" spans="1:5" ht="15.75">
      <c r="A32" s="35"/>
      <c r="B32" s="35" t="s">
        <v>74</v>
      </c>
      <c r="C32" s="97">
        <f>SUM(C22:C31)</f>
        <v>27288.100000000002</v>
      </c>
      <c r="E32" s="89"/>
    </row>
    <row r="33" spans="1:3" ht="13.5" customHeight="1">
      <c r="A33" s="32">
        <v>200</v>
      </c>
      <c r="B33" s="32" t="s">
        <v>88</v>
      </c>
      <c r="C33" s="34">
        <v>40656.18</v>
      </c>
    </row>
    <row r="34" spans="1:3" ht="12.75" customHeight="1">
      <c r="A34" s="32">
        <v>22300</v>
      </c>
      <c r="B34" s="32" t="s">
        <v>89</v>
      </c>
      <c r="C34" s="34">
        <v>15000</v>
      </c>
    </row>
    <row r="35" spans="1:3" ht="15.75">
      <c r="A35" s="94"/>
      <c r="B35" s="95" t="s">
        <v>38</v>
      </c>
      <c r="C35" s="96">
        <f>SUM(C33:C34)</f>
        <v>55656.18</v>
      </c>
    </row>
    <row r="36" spans="1:3" ht="12.75">
      <c r="A36" s="15">
        <v>300</v>
      </c>
      <c r="B36" s="15" t="s">
        <v>39</v>
      </c>
      <c r="C36" s="16">
        <v>0</v>
      </c>
    </row>
    <row r="37" spans="1:3" ht="13.5" customHeight="1">
      <c r="A37" s="15"/>
      <c r="B37" s="15"/>
      <c r="C37" s="16"/>
    </row>
    <row r="38" spans="1:3" ht="13.5" thickBot="1">
      <c r="A38" s="98"/>
      <c r="B38" s="99" t="s">
        <v>40</v>
      </c>
      <c r="C38" s="100">
        <f>SUM(C36:C36)</f>
        <v>0</v>
      </c>
    </row>
    <row r="39" spans="1:3" ht="16.5" thickBot="1">
      <c r="A39" s="27"/>
      <c r="B39" s="28" t="s">
        <v>41</v>
      </c>
      <c r="C39" s="101">
        <f>SUM(C21+C32+C35+C38)</f>
        <v>139069.64</v>
      </c>
    </row>
  </sheetData>
  <sheetProtection/>
  <printOptions/>
  <pageMargins left="0.75" right="0.75" top="0.54" bottom="0.6" header="0.5" footer="0.5"/>
  <pageSetup horizontalDpi="600" verticalDpi="6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0"/>
  <sheetViews>
    <sheetView zoomScalePageLayoutView="0" workbookViewId="0" topLeftCell="A1">
      <selection activeCell="C5" sqref="C5"/>
    </sheetView>
  </sheetViews>
  <sheetFormatPr defaultColWidth="9.140625" defaultRowHeight="12.75"/>
  <cols>
    <col min="1" max="1" width="0.2890625" widthPt="1.5" style="50" customWidth="1"/>
    <col min="2" max="2" width="9.140625" widthPt="48" style="50" hidden="1" customWidth="1"/>
    <col min="3" max="3" width="4.421875" widthPt="23.25" style="50" customWidth="1"/>
    <col min="4" max="4" width="47.140625" widthPt="247.5" style="50" customWidth="1"/>
    <col min="5" max="5" width="19.140625" widthPt="100.5" style="50" hidden="1" customWidth="1"/>
    <col min="6" max="6" width="18.140625" widthPt="95.25" style="50" hidden="1" customWidth="1"/>
    <col min="7" max="7" width="0.13671875" widthPt="0.75" style="50" hidden="1" customWidth="1"/>
    <col min="8" max="8" width="19.8515625" widthPt="104.25" style="50" customWidth="1"/>
    <col min="9" max="9" width="17.8515625" widthPt="93.75" style="50" customWidth="1"/>
    <col min="10" max="10" width="13.7109375" widthPt="72" style="50" customWidth="1"/>
    <col min="11" max="11" width="12.140625" widthPt="63.75" style="50" customWidth="1"/>
  </cols>
  <sheetData>
    <row r="1" spans="4:11" ht="15.75">
      <c r="D1" s="1" t="s">
        <v>90</v>
      </c>
      <c r="E1" s="1"/>
      <c r="F1" s="1"/>
      <c r="G1" s="1"/>
      <c r="H1" s="1"/>
      <c r="I1" s="1"/>
      <c r="J1" s="1"/>
      <c r="K1" s="1"/>
    </row>
    <row r="2" spans="4:11" ht="16.5" thickBot="1">
      <c r="D2" s="1"/>
      <c r="E2" s="1"/>
      <c r="F2" s="1"/>
      <c r="G2" s="1"/>
      <c r="H2" s="1" t="s">
        <v>91</v>
      </c>
      <c r="I2" s="1"/>
      <c r="J2" s="1"/>
      <c r="K2" s="1"/>
    </row>
    <row r="3" spans="1:11" ht="12.75">
      <c r="A3" s="102"/>
      <c r="B3" s="103"/>
      <c r="C3" s="104"/>
      <c r="D3" s="105" t="s">
        <v>92</v>
      </c>
      <c r="E3" s="106" t="s">
        <v>93</v>
      </c>
      <c r="F3" s="106" t="s">
        <v>93</v>
      </c>
      <c r="G3" s="107" t="s">
        <v>94</v>
      </c>
      <c r="H3" s="108" t="s">
        <v>95</v>
      </c>
      <c r="I3" s="109" t="s">
        <v>96</v>
      </c>
      <c r="J3" s="109" t="s">
        <v>94</v>
      </c>
      <c r="K3" s="110" t="s">
        <v>9</v>
      </c>
    </row>
    <row r="4" spans="1:11" ht="13.5" thickBot="1">
      <c r="A4" s="111"/>
      <c r="B4" s="112"/>
      <c r="C4" s="113"/>
      <c r="D4" s="114"/>
      <c r="E4" s="115">
        <v>2003</v>
      </c>
      <c r="F4" s="115">
        <v>2004</v>
      </c>
      <c r="G4" s="116"/>
      <c r="H4" s="117"/>
      <c r="I4" s="118"/>
      <c r="J4" s="118"/>
      <c r="K4" s="119"/>
    </row>
    <row r="5" spans="3:11" ht="28.5" customHeight="1">
      <c r="C5" s="11">
        <v>1</v>
      </c>
      <c r="D5" s="120" t="s">
        <v>97</v>
      </c>
      <c r="E5" s="120"/>
      <c r="F5" s="121"/>
      <c r="G5" s="121"/>
      <c r="H5" s="122"/>
      <c r="I5" s="123"/>
      <c r="J5" s="124">
        <f>H5-I5</f>
        <v>0</v>
      </c>
      <c r="K5" s="59" t="e">
        <f>SUM(H5/I5)</f>
        <v>#DIV/0!</v>
      </c>
    </row>
    <row r="6" spans="3:11" ht="18.75">
      <c r="C6" s="15">
        <v>2</v>
      </c>
      <c r="D6" s="125" t="s">
        <v>98</v>
      </c>
      <c r="E6" s="125"/>
      <c r="F6" s="126"/>
      <c r="G6" s="126"/>
      <c r="H6" s="127"/>
      <c r="I6" s="128"/>
      <c r="J6" s="124">
        <f>H6-I6</f>
        <v>0</v>
      </c>
      <c r="K6" s="59" t="e">
        <f>SUM(H6/I6)</f>
        <v>#DIV/0!</v>
      </c>
    </row>
    <row r="7" spans="3:11" ht="18.75">
      <c r="C7" s="15">
        <v>3</v>
      </c>
      <c r="D7" s="125" t="s">
        <v>99</v>
      </c>
      <c r="E7" s="125"/>
      <c r="F7" s="126"/>
      <c r="G7" s="126"/>
      <c r="H7" s="127"/>
      <c r="I7" s="128"/>
      <c r="J7" s="124">
        <f>H7-I7</f>
        <v>0</v>
      </c>
      <c r="K7" s="59" t="e">
        <f>SUM(H7/I7)</f>
        <v>#DIV/0!</v>
      </c>
    </row>
    <row r="8" spans="3:11" ht="18.75">
      <c r="C8" s="15">
        <v>4</v>
      </c>
      <c r="D8" s="125" t="s">
        <v>100</v>
      </c>
      <c r="E8" s="125"/>
      <c r="F8" s="126"/>
      <c r="G8" s="126"/>
      <c r="H8" s="127"/>
      <c r="I8" s="128"/>
      <c r="J8" s="124">
        <f>H8-I8</f>
        <v>0</v>
      </c>
      <c r="K8" s="59" t="e">
        <f>SUM(H8/I8)</f>
        <v>#DIV/0!</v>
      </c>
    </row>
    <row r="9" spans="3:11" ht="17.25" customHeight="1">
      <c r="C9" s="15">
        <v>5</v>
      </c>
      <c r="D9" s="125" t="s">
        <v>101</v>
      </c>
      <c r="E9" s="125"/>
      <c r="F9" s="126"/>
      <c r="G9" s="126"/>
      <c r="H9" s="127"/>
      <c r="I9" s="128"/>
      <c r="J9" s="124">
        <f>H9-I9</f>
        <v>0</v>
      </c>
      <c r="K9" s="59" t="e">
        <f>SUM(H9/I9)</f>
        <v>#DIV/0!</v>
      </c>
    </row>
    <row r="10" spans="3:11" ht="18.75" hidden="1">
      <c r="C10" s="15"/>
      <c r="D10" s="125"/>
      <c r="E10" s="125"/>
      <c r="F10" s="126"/>
      <c r="G10" s="126"/>
      <c r="H10" s="127"/>
      <c r="I10" s="128"/>
      <c r="J10" s="124">
        <f>H10-I10</f>
        <v>0</v>
      </c>
      <c r="K10" s="59" t="e">
        <f>SUM(H10/I10)</f>
        <v>#DIV/0!</v>
      </c>
    </row>
    <row r="11" spans="3:11" ht="18.75">
      <c r="C11" s="15">
        <v>6</v>
      </c>
      <c r="D11" s="125" t="s">
        <v>102</v>
      </c>
      <c r="E11" s="125"/>
      <c r="F11" s="126"/>
      <c r="G11" s="126"/>
      <c r="H11" s="127"/>
      <c r="I11" s="128"/>
      <c r="J11" s="124">
        <f>H11-I11</f>
        <v>0</v>
      </c>
      <c r="K11" s="59" t="e">
        <f>SUM(H11/I11)</f>
        <v>#DIV/0!</v>
      </c>
    </row>
    <row r="12" spans="3:11" ht="18.75">
      <c r="C12" s="15">
        <v>7</v>
      </c>
      <c r="D12" s="125" t="s">
        <v>103</v>
      </c>
      <c r="E12" s="125"/>
      <c r="F12" s="126"/>
      <c r="G12" s="126"/>
      <c r="H12" s="127"/>
      <c r="I12" s="128"/>
      <c r="J12" s="124">
        <f>H12-I12</f>
        <v>0</v>
      </c>
      <c r="K12" s="59" t="e">
        <f>SUM(H12/I12)</f>
        <v>#DIV/0!</v>
      </c>
    </row>
    <row r="13" spans="3:11" ht="18.75">
      <c r="C13" s="15">
        <v>8</v>
      </c>
      <c r="D13" s="125" t="s">
        <v>104</v>
      </c>
      <c r="E13" s="125"/>
      <c r="F13" s="126"/>
      <c r="G13" s="126"/>
      <c r="H13" s="127"/>
      <c r="I13" s="128"/>
      <c r="J13" s="124">
        <f>H13-I13</f>
        <v>0</v>
      </c>
      <c r="K13" s="59" t="e">
        <f>SUM(H13/I13)</f>
        <v>#DIV/0!</v>
      </c>
    </row>
    <row r="14" spans="3:11" ht="18.75">
      <c r="C14" s="15">
        <v>9</v>
      </c>
      <c r="D14" s="125" t="s">
        <v>105</v>
      </c>
      <c r="E14" s="125"/>
      <c r="F14" s="126"/>
      <c r="G14" s="126"/>
      <c r="H14" s="127"/>
      <c r="I14" s="128"/>
      <c r="J14" s="124">
        <f>H14-I14</f>
        <v>0</v>
      </c>
      <c r="K14" s="59" t="e">
        <f>SUM(H14/I14)</f>
        <v>#DIV/0!</v>
      </c>
    </row>
    <row r="15" spans="3:11" ht="18.75">
      <c r="C15" s="15">
        <v>10</v>
      </c>
      <c r="D15" s="125" t="s">
        <v>106</v>
      </c>
      <c r="E15" s="125"/>
      <c r="F15" s="126"/>
      <c r="G15" s="126"/>
      <c r="H15" s="127"/>
      <c r="I15" s="128"/>
      <c r="J15" s="124">
        <f>H15-I15</f>
        <v>0</v>
      </c>
      <c r="K15" s="59" t="e">
        <f>SUM(H15/I15)</f>
        <v>#DIV/0!</v>
      </c>
    </row>
    <row r="16" spans="3:11" ht="18.75">
      <c r="C16" s="15">
        <v>11</v>
      </c>
      <c r="D16" s="125" t="s">
        <v>107</v>
      </c>
      <c r="E16" s="125"/>
      <c r="F16" s="126"/>
      <c r="G16" s="126"/>
      <c r="H16" s="127"/>
      <c r="I16" s="128"/>
      <c r="J16" s="124">
        <f>H16-I16</f>
        <v>0</v>
      </c>
      <c r="K16" s="59" t="e">
        <f>SUM(H16/I16)</f>
        <v>#DIV/0!</v>
      </c>
    </row>
    <row r="17" spans="3:11" ht="18.75">
      <c r="C17" s="15">
        <v>12</v>
      </c>
      <c r="D17" s="125" t="s">
        <v>108</v>
      </c>
      <c r="E17" s="125"/>
      <c r="F17" s="126"/>
      <c r="G17" s="126"/>
      <c r="H17" s="127"/>
      <c r="I17" s="128"/>
      <c r="J17" s="124">
        <f>H17-I17</f>
        <v>0</v>
      </c>
      <c r="K17" s="59" t="e">
        <f>SUM(H17/I17)</f>
        <v>#DIV/0!</v>
      </c>
    </row>
    <row r="18" spans="3:11" ht="18.75">
      <c r="C18" s="15">
        <v>13</v>
      </c>
      <c r="D18" s="125" t="s">
        <v>109</v>
      </c>
      <c r="E18" s="125"/>
      <c r="F18" s="126"/>
      <c r="G18" s="126"/>
      <c r="H18" s="127"/>
      <c r="I18" s="128"/>
      <c r="J18" s="124">
        <f>H18-I18</f>
        <v>0</v>
      </c>
      <c r="K18" s="59" t="e">
        <f>SUM(H18/I18)</f>
        <v>#DIV/0!</v>
      </c>
    </row>
    <row r="19" spans="3:11" ht="18.75">
      <c r="C19" s="15">
        <v>14</v>
      </c>
      <c r="D19" s="125" t="s">
        <v>110</v>
      </c>
      <c r="E19" s="125"/>
      <c r="F19" s="126"/>
      <c r="G19" s="126"/>
      <c r="H19" s="127"/>
      <c r="I19" s="128"/>
      <c r="J19" s="124">
        <f>H19-I19</f>
        <v>0</v>
      </c>
      <c r="K19" s="59" t="e">
        <f>SUM(H19/I19)</f>
        <v>#DIV/0!</v>
      </c>
    </row>
    <row r="20" spans="3:11" ht="18.75">
      <c r="C20" s="15">
        <v>15</v>
      </c>
      <c r="D20" s="125" t="s">
        <v>111</v>
      </c>
      <c r="E20" s="125"/>
      <c r="F20" s="126"/>
      <c r="G20" s="126"/>
      <c r="H20" s="127"/>
      <c r="I20" s="128"/>
      <c r="J20" s="124">
        <f>H20-I20</f>
        <v>0</v>
      </c>
      <c r="K20" s="59" t="e">
        <f>SUM(H20/I20)</f>
        <v>#DIV/0!</v>
      </c>
    </row>
    <row r="21" spans="3:11" ht="19.5" customHeight="1">
      <c r="C21" s="15">
        <v>16</v>
      </c>
      <c r="D21" s="125"/>
      <c r="E21" s="125"/>
      <c r="F21" s="126"/>
      <c r="G21" s="126"/>
      <c r="H21" s="127"/>
      <c r="I21" s="128"/>
      <c r="J21" s="124">
        <f>H21-I21</f>
        <v>0</v>
      </c>
      <c r="K21" s="59" t="e">
        <f>SUM(H21/I21)</f>
        <v>#DIV/0!</v>
      </c>
    </row>
    <row r="22" spans="3:11" ht="16.5" customHeight="1">
      <c r="C22" s="15"/>
      <c r="D22" s="125"/>
      <c r="E22" s="125"/>
      <c r="F22" s="126"/>
      <c r="G22" s="126"/>
      <c r="H22" s="127"/>
      <c r="I22" s="128"/>
      <c r="J22" s="124">
        <f>H22-I22</f>
        <v>0</v>
      </c>
      <c r="K22" s="59" t="e">
        <f>SUM(H22/I22)</f>
        <v>#DIV/0!</v>
      </c>
    </row>
    <row r="23" spans="3:11" ht="19.5" customHeight="1">
      <c r="C23" s="15">
        <v>17</v>
      </c>
      <c r="D23" s="125" t="s">
        <v>112</v>
      </c>
      <c r="E23" s="125"/>
      <c r="F23" s="126"/>
      <c r="G23" s="126"/>
      <c r="H23" s="127"/>
      <c r="I23" s="128"/>
      <c r="J23" s="124">
        <f>H23-I23</f>
        <v>0</v>
      </c>
      <c r="K23" s="59" t="e">
        <f>SUM(H23/I23)</f>
        <v>#DIV/0!</v>
      </c>
    </row>
    <row r="24" spans="3:11" ht="18.75">
      <c r="C24" s="15">
        <v>18</v>
      </c>
      <c r="D24" s="125" t="s">
        <v>113</v>
      </c>
      <c r="E24" s="125"/>
      <c r="F24" s="126"/>
      <c r="G24" s="126"/>
      <c r="H24" s="127"/>
      <c r="I24" s="128"/>
      <c r="J24" s="124">
        <f>H24-I24</f>
        <v>0</v>
      </c>
      <c r="K24" s="59" t="e">
        <f>SUM(H24/I24)</f>
        <v>#DIV/0!</v>
      </c>
    </row>
    <row r="25" spans="3:11" ht="18.75">
      <c r="C25" s="15">
        <v>19</v>
      </c>
      <c r="D25" s="125" t="s">
        <v>114</v>
      </c>
      <c r="E25" s="125"/>
      <c r="F25" s="126"/>
      <c r="G25" s="126"/>
      <c r="H25" s="127"/>
      <c r="I25" s="128"/>
      <c r="J25" s="124">
        <f>H25-I25</f>
        <v>0</v>
      </c>
      <c r="K25" s="59" t="e">
        <f>SUM(H25/I25)</f>
        <v>#DIV/0!</v>
      </c>
    </row>
    <row r="26" spans="3:11" ht="18.75">
      <c r="C26" s="15">
        <v>20</v>
      </c>
      <c r="D26" s="125" t="s">
        <v>115</v>
      </c>
      <c r="E26" s="125"/>
      <c r="F26" s="126"/>
      <c r="G26" s="126"/>
      <c r="H26" s="127"/>
      <c r="I26" s="128"/>
      <c r="J26" s="124">
        <f>H26-I26</f>
        <v>0</v>
      </c>
      <c r="K26" s="59" t="e">
        <f>SUM(H26/I26)</f>
        <v>#DIV/0!</v>
      </c>
    </row>
    <row r="27" spans="3:11" ht="18.75">
      <c r="C27" s="15">
        <v>21</v>
      </c>
      <c r="D27" s="125" t="s">
        <v>116</v>
      </c>
      <c r="E27" s="125"/>
      <c r="F27" s="126"/>
      <c r="G27" s="126"/>
      <c r="H27" s="127"/>
      <c r="I27" s="128"/>
      <c r="J27" s="124">
        <f>H27-I27</f>
        <v>0</v>
      </c>
      <c r="K27" s="59" t="e">
        <f>SUM(H27/I27)</f>
        <v>#DIV/0!</v>
      </c>
    </row>
    <row r="28" spans="3:11" ht="18.75">
      <c r="C28" s="15">
        <v>22</v>
      </c>
      <c r="D28" s="125" t="s">
        <v>117</v>
      </c>
      <c r="E28" s="125"/>
      <c r="F28" s="126"/>
      <c r="G28" s="126"/>
      <c r="H28" s="127"/>
      <c r="I28" s="128"/>
      <c r="J28" s="124">
        <f>H28-I28</f>
        <v>0</v>
      </c>
      <c r="K28" s="59" t="e">
        <f>SUM(H28/I28)</f>
        <v>#DIV/0!</v>
      </c>
    </row>
    <row r="29" spans="3:11" ht="18.75">
      <c r="C29" s="15">
        <v>23</v>
      </c>
      <c r="D29" s="125" t="s">
        <v>118</v>
      </c>
      <c r="E29" s="125"/>
      <c r="F29" s="126"/>
      <c r="G29" s="126"/>
      <c r="H29" s="127"/>
      <c r="I29" s="128"/>
      <c r="J29" s="124">
        <f>H29-I29</f>
        <v>0</v>
      </c>
      <c r="K29" s="59" t="e">
        <f>SUM(H29/I29)</f>
        <v>#DIV/0!</v>
      </c>
    </row>
    <row r="30" spans="3:11" ht="18.75">
      <c r="C30" s="15">
        <v>24</v>
      </c>
      <c r="D30" s="125" t="s">
        <v>119</v>
      </c>
      <c r="E30" s="125"/>
      <c r="F30" s="126"/>
      <c r="G30" s="126"/>
      <c r="H30" s="127"/>
      <c r="I30" s="128"/>
      <c r="J30" s="124">
        <f>H30-I30</f>
        <v>0</v>
      </c>
      <c r="K30" s="59" t="e">
        <f>SUM(H30/I30)</f>
        <v>#DIV/0!</v>
      </c>
    </row>
    <row r="31" spans="3:11" ht="18.75">
      <c r="C31" s="15">
        <v>25</v>
      </c>
      <c r="D31" s="125" t="s">
        <v>120</v>
      </c>
      <c r="E31" s="125"/>
      <c r="F31" s="126"/>
      <c r="G31" s="126"/>
      <c r="H31" s="127"/>
      <c r="I31" s="128"/>
      <c r="J31" s="124">
        <f>H31-I31</f>
        <v>0</v>
      </c>
      <c r="K31" s="59" t="e">
        <f>SUM(H31/I31)</f>
        <v>#DIV/0!</v>
      </c>
    </row>
    <row r="32" spans="3:11" ht="18.75">
      <c r="C32" s="15">
        <v>26</v>
      </c>
      <c r="D32" s="125" t="s">
        <v>121</v>
      </c>
      <c r="E32" s="125"/>
      <c r="F32" s="126"/>
      <c r="G32" s="126"/>
      <c r="H32" s="127"/>
      <c r="I32" s="128"/>
      <c r="J32" s="124">
        <f>H32-I32</f>
        <v>0</v>
      </c>
      <c r="K32" s="59" t="e">
        <f>SUM(H32/I32)</f>
        <v>#DIV/0!</v>
      </c>
    </row>
    <row r="33" spans="3:11" ht="18.75">
      <c r="C33" s="129">
        <v>27</v>
      </c>
      <c r="D33" s="125" t="s">
        <v>122</v>
      </c>
      <c r="E33" s="125"/>
      <c r="F33" s="126"/>
      <c r="G33" s="126"/>
      <c r="H33" s="127"/>
      <c r="I33" s="128"/>
      <c r="J33" s="124">
        <f>H33-I33</f>
        <v>0</v>
      </c>
      <c r="K33" s="59" t="e">
        <f>SUM(H33/I33)</f>
        <v>#DIV/0!</v>
      </c>
    </row>
    <row r="34" spans="3:11" ht="18.75">
      <c r="C34" s="15">
        <v>28</v>
      </c>
      <c r="D34" s="125" t="s">
        <v>123</v>
      </c>
      <c r="E34" s="125"/>
      <c r="F34" s="126"/>
      <c r="G34" s="126"/>
      <c r="H34" s="127"/>
      <c r="I34" s="128"/>
      <c r="J34" s="124">
        <f>H34-I34</f>
        <v>0</v>
      </c>
      <c r="K34" s="59" t="e">
        <f>SUM(H34/I34)</f>
        <v>#DIV/0!</v>
      </c>
    </row>
    <row r="35" spans="3:11" ht="18.75">
      <c r="C35" s="15">
        <v>29</v>
      </c>
      <c r="D35" s="125" t="s">
        <v>124</v>
      </c>
      <c r="E35" s="125"/>
      <c r="F35" s="126"/>
      <c r="G35" s="126"/>
      <c r="H35" s="127"/>
      <c r="I35" s="128"/>
      <c r="J35" s="124">
        <f>H35-I35</f>
        <v>0</v>
      </c>
      <c r="K35" s="59" t="e">
        <f>SUM(H35/I35)</f>
        <v>#DIV/0!</v>
      </c>
    </row>
    <row r="36" spans="3:11" ht="18.75">
      <c r="C36" s="15">
        <v>30</v>
      </c>
      <c r="D36" s="125" t="s">
        <v>125</v>
      </c>
      <c r="E36" s="125"/>
      <c r="F36" s="126"/>
      <c r="G36" s="126"/>
      <c r="H36" s="127"/>
      <c r="I36" s="128"/>
      <c r="J36" s="124">
        <f>H36-I36</f>
        <v>0</v>
      </c>
      <c r="K36" s="59" t="e">
        <f>SUM(H36/I36)</f>
        <v>#DIV/0!</v>
      </c>
    </row>
    <row r="37" spans="3:11" ht="18.75">
      <c r="C37" s="15">
        <v>31</v>
      </c>
      <c r="D37" s="125" t="s">
        <v>126</v>
      </c>
      <c r="E37" s="125"/>
      <c r="F37" s="126"/>
      <c r="G37" s="126"/>
      <c r="H37" s="127"/>
      <c r="I37" s="128"/>
      <c r="J37" s="124">
        <f>H37-I37</f>
        <v>0</v>
      </c>
      <c r="K37" s="59" t="e">
        <f>SUM(H37/I37)</f>
        <v>#DIV/0!</v>
      </c>
    </row>
    <row r="38" spans="3:11" ht="18.75">
      <c r="C38" s="15">
        <v>32</v>
      </c>
      <c r="D38" s="125" t="s">
        <v>127</v>
      </c>
      <c r="E38" s="125"/>
      <c r="F38" s="126"/>
      <c r="G38" s="126"/>
      <c r="H38" s="127"/>
      <c r="I38" s="128"/>
      <c r="J38" s="124">
        <f>H38-I38</f>
        <v>0</v>
      </c>
      <c r="K38" s="59" t="e">
        <f>SUM(H38/I38)</f>
        <v>#DIV/0!</v>
      </c>
    </row>
    <row r="39" spans="3:11" ht="18.75">
      <c r="C39" s="68">
        <v>33</v>
      </c>
      <c r="D39" s="125" t="s">
        <v>128</v>
      </c>
      <c r="E39" s="125"/>
      <c r="F39" s="126"/>
      <c r="G39" s="126"/>
      <c r="H39" s="127"/>
      <c r="I39" s="128"/>
      <c r="J39" s="124">
        <f>H39-I39</f>
        <v>0</v>
      </c>
      <c r="K39" s="59" t="e">
        <f>SUM(H39/I39)</f>
        <v>#DIV/0!</v>
      </c>
    </row>
    <row r="40" spans="3:11" ht="18.75">
      <c r="C40" s="68">
        <v>35</v>
      </c>
      <c r="D40" s="125" t="s">
        <v>129</v>
      </c>
      <c r="E40" s="125"/>
      <c r="F40" s="126"/>
      <c r="G40" s="126"/>
      <c r="H40" s="127"/>
      <c r="I40" s="128"/>
      <c r="J40" s="124">
        <f>H40-I40</f>
        <v>0</v>
      </c>
      <c r="K40" s="59" t="e">
        <f>SUM(H40/I40)</f>
        <v>#DIV/0!</v>
      </c>
    </row>
    <row r="41" spans="3:11" ht="18.75">
      <c r="C41" s="68">
        <v>36</v>
      </c>
      <c r="D41" s="125" t="s">
        <v>130</v>
      </c>
      <c r="E41" s="125"/>
      <c r="F41" s="126"/>
      <c r="G41" s="126"/>
      <c r="H41" s="127"/>
      <c r="I41" s="128"/>
      <c r="J41" s="124">
        <f>H41-I41</f>
        <v>0</v>
      </c>
      <c r="K41" s="59" t="e">
        <f>SUM(H41/I41)</f>
        <v>#DIV/0!</v>
      </c>
    </row>
    <row r="42" spans="3:11" ht="18.75">
      <c r="C42" s="68">
        <v>37</v>
      </c>
      <c r="D42" s="125" t="s">
        <v>131</v>
      </c>
      <c r="E42" s="125"/>
      <c r="F42" s="126"/>
      <c r="G42" s="126"/>
      <c r="H42" s="127"/>
      <c r="I42" s="128"/>
      <c r="J42" s="124">
        <f>H42-I42</f>
        <v>0</v>
      </c>
      <c r="K42" s="59" t="e">
        <f>SUM(H42/I42)</f>
        <v>#DIV/0!</v>
      </c>
    </row>
    <row r="43" spans="3:11" ht="18.75">
      <c r="C43" s="68">
        <v>38</v>
      </c>
      <c r="D43" s="125" t="s">
        <v>132</v>
      </c>
      <c r="E43" s="125"/>
      <c r="F43" s="126"/>
      <c r="G43" s="126"/>
      <c r="H43" s="127"/>
      <c r="I43" s="128"/>
      <c r="J43" s="124">
        <f>H43-I43</f>
        <v>0</v>
      </c>
      <c r="K43" s="59" t="e">
        <f>SUM(H43/I43)</f>
        <v>#DIV/0!</v>
      </c>
    </row>
    <row r="44" spans="3:11" ht="18.75">
      <c r="C44" s="68">
        <v>39</v>
      </c>
      <c r="D44" s="125" t="s">
        <v>133</v>
      </c>
      <c r="E44" s="125"/>
      <c r="F44" s="126"/>
      <c r="G44" s="126"/>
      <c r="H44" s="127"/>
      <c r="I44" s="128"/>
      <c r="J44" s="124">
        <f>H44-I44</f>
        <v>0</v>
      </c>
      <c r="K44" s="59" t="e">
        <f>SUM(H44/I44)</f>
        <v>#DIV/0!</v>
      </c>
    </row>
    <row r="45" spans="3:11" ht="18.75">
      <c r="C45" s="68">
        <v>40</v>
      </c>
      <c r="D45" s="125" t="s">
        <v>134</v>
      </c>
      <c r="E45" s="125"/>
      <c r="F45" s="126"/>
      <c r="G45" s="126"/>
      <c r="H45" s="127"/>
      <c r="I45" s="128"/>
      <c r="J45" s="124">
        <f>H45-I45</f>
        <v>0</v>
      </c>
      <c r="K45" s="59" t="e">
        <f>SUM(H45/I45)</f>
        <v>#DIV/0!</v>
      </c>
    </row>
    <row r="46" spans="3:11" ht="18.75">
      <c r="C46" s="68">
        <v>41</v>
      </c>
      <c r="D46" s="125" t="s">
        <v>135</v>
      </c>
      <c r="E46" s="125"/>
      <c r="F46" s="126"/>
      <c r="G46" s="126"/>
      <c r="H46" s="127"/>
      <c r="I46" s="128"/>
      <c r="J46" s="124">
        <f>H46-I46</f>
        <v>0</v>
      </c>
      <c r="K46" s="59" t="e">
        <f>SUM(H46/I46)</f>
        <v>#DIV/0!</v>
      </c>
    </row>
    <row r="47" spans="3:11" ht="18.75">
      <c r="C47" s="129">
        <v>42</v>
      </c>
      <c r="D47" s="125" t="s">
        <v>136</v>
      </c>
      <c r="E47" s="125"/>
      <c r="F47" s="126"/>
      <c r="G47" s="126"/>
      <c r="H47" s="127"/>
      <c r="I47" s="128"/>
      <c r="J47" s="124">
        <f>H47-I47</f>
        <v>0</v>
      </c>
      <c r="K47" s="59" t="e">
        <f>SUM(H47/I47)</f>
        <v>#DIV/0!</v>
      </c>
    </row>
    <row r="48" spans="3:11" ht="18.75">
      <c r="C48" s="68">
        <v>43</v>
      </c>
      <c r="D48" s="125" t="s">
        <v>137</v>
      </c>
      <c r="E48" s="125"/>
      <c r="F48" s="126"/>
      <c r="G48" s="126"/>
      <c r="H48" s="127"/>
      <c r="I48" s="128"/>
      <c r="J48" s="124">
        <f>H48-I48</f>
        <v>0</v>
      </c>
      <c r="K48" s="59" t="e">
        <f>SUM(H48/I48)</f>
        <v>#DIV/0!</v>
      </c>
    </row>
    <row r="49" spans="3:11" ht="18.75">
      <c r="C49" s="68"/>
      <c r="D49" s="125"/>
      <c r="E49" s="125"/>
      <c r="F49" s="126"/>
      <c r="G49" s="126"/>
      <c r="H49" s="127"/>
      <c r="I49" s="128"/>
      <c r="J49" s="130">
        <f>H49-I49</f>
        <v>0</v>
      </c>
      <c r="K49" s="14" t="e">
        <f>SUM(H49/I49)</f>
        <v>#DIV/0!</v>
      </c>
    </row>
    <row r="50" spans="3:11" ht="18.75">
      <c r="C50" s="68"/>
      <c r="D50" s="125"/>
      <c r="E50" s="125"/>
      <c r="F50" s="126"/>
      <c r="G50" s="126"/>
      <c r="H50" s="127"/>
      <c r="I50" s="128"/>
      <c r="J50" s="130">
        <f>H50-I50</f>
        <v>0</v>
      </c>
      <c r="K50" s="14" t="e">
        <f>SUM(H50/I50)</f>
        <v>#DIV/0!</v>
      </c>
    </row>
    <row r="51" spans="3:11" ht="18.75">
      <c r="C51" s="68"/>
      <c r="D51" s="125"/>
      <c r="E51" s="125"/>
      <c r="F51" s="125"/>
      <c r="G51" s="126"/>
      <c r="H51" s="127"/>
      <c r="I51" s="128"/>
      <c r="J51" s="130">
        <f>H51-I51</f>
        <v>0</v>
      </c>
      <c r="K51" s="14" t="e">
        <f>SUM(H51/I51)</f>
        <v>#DIV/0!</v>
      </c>
    </row>
    <row r="52" spans="3:11" ht="18.75">
      <c r="C52" s="68"/>
      <c r="D52" s="125"/>
      <c r="E52" s="125"/>
      <c r="F52" s="125"/>
      <c r="G52" s="126"/>
      <c r="H52" s="127"/>
      <c r="I52" s="128"/>
      <c r="J52" s="130">
        <f>H52-I52</f>
        <v>0</v>
      </c>
      <c r="K52" s="14" t="e">
        <f>SUM(H52/I52)</f>
        <v>#DIV/0!</v>
      </c>
    </row>
    <row r="53" spans="3:11" ht="18.75">
      <c r="C53" s="129"/>
      <c r="D53" s="125"/>
      <c r="E53" s="125"/>
      <c r="F53" s="125"/>
      <c r="G53" s="126"/>
      <c r="H53" s="127"/>
      <c r="I53" s="128"/>
      <c r="J53" s="130">
        <f>H53-I53</f>
        <v>0</v>
      </c>
      <c r="K53" s="14" t="e">
        <f>SUM(H53/I53)</f>
        <v>#DIV/0!</v>
      </c>
    </row>
    <row r="54" spans="3:11" ht="18.75">
      <c r="C54" s="15"/>
      <c r="D54" s="125"/>
      <c r="E54" s="125"/>
      <c r="F54" s="125"/>
      <c r="G54" s="126"/>
      <c r="H54" s="127"/>
      <c r="I54" s="128"/>
      <c r="J54" s="130">
        <f>H54-I54</f>
        <v>0</v>
      </c>
      <c r="K54" s="14" t="e">
        <f>SUM(H54/I54)</f>
        <v>#DIV/0!</v>
      </c>
    </row>
    <row r="55" spans="3:11" ht="18.75">
      <c r="C55" s="129"/>
      <c r="D55" s="125"/>
      <c r="E55" s="125"/>
      <c r="F55" s="125"/>
      <c r="G55" s="126"/>
      <c r="H55" s="127"/>
      <c r="I55" s="128"/>
      <c r="J55" s="130">
        <f>H55-I55</f>
        <v>0</v>
      </c>
      <c r="K55" s="14" t="e">
        <f>SUM(H55/I55)</f>
        <v>#DIV/0!</v>
      </c>
    </row>
    <row r="56" spans="3:11" ht="18.75">
      <c r="C56" s="15"/>
      <c r="D56" s="125"/>
      <c r="E56" s="125"/>
      <c r="F56" s="125"/>
      <c r="G56" s="126"/>
      <c r="H56" s="127"/>
      <c r="I56" s="128"/>
      <c r="J56" s="130">
        <f>H56-I56</f>
        <v>0</v>
      </c>
      <c r="K56" s="14" t="e">
        <f>SUM(H56/I56)</f>
        <v>#DIV/0!</v>
      </c>
    </row>
    <row r="57" spans="3:11" ht="18.75">
      <c r="C57" s="15"/>
      <c r="D57" s="125"/>
      <c r="E57" s="125"/>
      <c r="F57" s="125"/>
      <c r="G57" s="126"/>
      <c r="H57" s="127"/>
      <c r="I57" s="128"/>
      <c r="J57" s="130">
        <f>H57-I57</f>
        <v>0</v>
      </c>
      <c r="K57" s="14" t="e">
        <f>SUM(H57/I57)</f>
        <v>#DIV/0!</v>
      </c>
    </row>
    <row r="58" spans="3:11" ht="18.75">
      <c r="C58" s="15"/>
      <c r="D58" s="125"/>
      <c r="E58" s="125"/>
      <c r="F58" s="125"/>
      <c r="G58" s="126"/>
      <c r="H58" s="127"/>
      <c r="I58" s="128"/>
      <c r="J58" s="124">
        <f>H58-I58</f>
        <v>0</v>
      </c>
      <c r="K58" s="59" t="e">
        <f>SUM(H58/I58)</f>
        <v>#DIV/0!</v>
      </c>
    </row>
    <row r="59" spans="3:11" ht="21" customHeight="1">
      <c r="C59" s="15"/>
      <c r="D59" s="125"/>
      <c r="E59" s="125"/>
      <c r="F59" s="125"/>
      <c r="G59" s="126"/>
      <c r="H59" s="127"/>
      <c r="I59" s="128"/>
      <c r="J59" s="124">
        <f>H59-I59</f>
        <v>0</v>
      </c>
      <c r="K59" s="59" t="e">
        <f>SUM(H59/I59)</f>
        <v>#DIV/0!</v>
      </c>
    </row>
    <row r="60" spans="3:11" ht="0.75" customHeight="1" thickBot="1">
      <c r="C60" s="129"/>
      <c r="D60" s="125"/>
      <c r="E60" s="125"/>
      <c r="F60" s="125"/>
      <c r="G60" s="126"/>
      <c r="H60" s="127"/>
      <c r="I60" s="128"/>
      <c r="J60" s="124">
        <f>H60-I60</f>
        <v>0</v>
      </c>
      <c r="K60" s="59" t="e">
        <f>SUM(H60/I60)</f>
        <v>#DIV/0!</v>
      </c>
    </row>
    <row r="61" spans="3:11" ht="18.75" hidden="1">
      <c r="C61" s="15"/>
      <c r="D61" s="125"/>
      <c r="E61" s="125"/>
      <c r="F61" s="125"/>
      <c r="G61" s="126"/>
      <c r="H61" s="127"/>
      <c r="I61" s="128"/>
      <c r="J61" s="124">
        <f>H61-I61</f>
        <v>0</v>
      </c>
      <c r="K61" s="59" t="e">
        <f>SUM(H61/I61)</f>
        <v>#DIV/0!</v>
      </c>
    </row>
    <row r="62" spans="3:11" ht="18.75" hidden="1">
      <c r="C62" s="15"/>
      <c r="D62" s="125"/>
      <c r="E62" s="125"/>
      <c r="F62" s="125"/>
      <c r="G62" s="126"/>
      <c r="H62" s="127"/>
      <c r="I62" s="128"/>
      <c r="J62" s="124">
        <f>H62-I62</f>
        <v>0</v>
      </c>
      <c r="K62" s="59" t="e">
        <f>SUM(H62/I62)</f>
        <v>#DIV/0!</v>
      </c>
    </row>
    <row r="63" spans="3:11" ht="18.75" hidden="1">
      <c r="C63" s="131"/>
      <c r="D63" s="132"/>
      <c r="E63" s="132"/>
      <c r="F63" s="132"/>
      <c r="G63" s="133"/>
      <c r="H63" s="134"/>
      <c r="I63" s="135"/>
      <c r="J63" s="124">
        <f>H63-I63</f>
        <v>0</v>
      </c>
      <c r="K63" s="59" t="e">
        <f>SUM(H63/I63)</f>
        <v>#DIV/0!</v>
      </c>
    </row>
    <row r="64" spans="1:11" ht="18" customHeight="1" thickBot="1">
      <c r="A64" s="136"/>
      <c r="B64" s="137"/>
      <c r="C64" s="138"/>
      <c r="D64" s="139" t="s">
        <v>138</v>
      </c>
      <c r="E64" s="139"/>
      <c r="F64" s="139"/>
      <c r="G64" s="140"/>
      <c r="H64" s="141">
        <f>SUM(H5:H63)</f>
        <v>0</v>
      </c>
      <c r="I64" s="142">
        <f>SUM(I5:I63)</f>
        <v>0</v>
      </c>
      <c r="J64" s="123">
        <f>H64-I64</f>
        <v>0</v>
      </c>
      <c r="K64" s="143" t="e">
        <f>SUM(H64/I64)</f>
        <v>#DIV/0!</v>
      </c>
    </row>
    <row r="65" spans="3:11" ht="18.75" hidden="1">
      <c r="C65" s="11"/>
      <c r="D65" s="144" t="s">
        <v>139</v>
      </c>
      <c r="E65" s="144"/>
      <c r="F65" s="144"/>
      <c r="G65" s="145"/>
      <c r="H65" s="122"/>
      <c r="I65" s="11"/>
      <c r="J65" s="123">
        <f>H65-I65</f>
        <v>0</v>
      </c>
      <c r="K65" s="143" t="e">
        <f>SUM(H65/I65)</f>
        <v>#DIV/0!</v>
      </c>
    </row>
    <row r="66" spans="3:11" ht="18.75" hidden="1">
      <c r="C66" s="15"/>
      <c r="D66" s="146"/>
      <c r="E66" s="146"/>
      <c r="F66" s="146"/>
      <c r="G66" s="147"/>
      <c r="H66" s="127"/>
      <c r="I66" s="15"/>
      <c r="J66" s="123">
        <f>H66-I66</f>
        <v>0</v>
      </c>
      <c r="K66" s="143" t="e">
        <f>SUM(H66/I66)</f>
        <v>#DIV/0!</v>
      </c>
    </row>
    <row r="67" spans="3:11" ht="18.75" hidden="1">
      <c r="C67" s="15"/>
      <c r="D67" s="146" t="s">
        <v>140</v>
      </c>
      <c r="E67" s="146"/>
      <c r="F67" s="146"/>
      <c r="G67" s="147"/>
      <c r="H67" s="127"/>
      <c r="I67" s="15"/>
      <c r="J67" s="123">
        <f>H67-I67</f>
        <v>0</v>
      </c>
      <c r="K67" s="143" t="e">
        <f>SUM(H67/I67)</f>
        <v>#DIV/0!</v>
      </c>
    </row>
    <row r="68" spans="3:11" ht="18.75" hidden="1">
      <c r="C68" s="15"/>
      <c r="D68" s="146" t="s">
        <v>141</v>
      </c>
      <c r="E68" s="146"/>
      <c r="F68" s="146"/>
      <c r="G68" s="147"/>
      <c r="H68" s="127"/>
      <c r="I68" s="15"/>
      <c r="J68" s="123">
        <f>H68-I68</f>
        <v>0</v>
      </c>
      <c r="K68" s="143" t="e">
        <f>SUM(H68/I68)</f>
        <v>#DIV/0!</v>
      </c>
    </row>
    <row r="69" spans="3:11" ht="18.75" hidden="1">
      <c r="C69" s="15"/>
      <c r="D69" s="146" t="s">
        <v>142</v>
      </c>
      <c r="E69" s="146"/>
      <c r="F69" s="146"/>
      <c r="G69" s="147"/>
      <c r="H69" s="127"/>
      <c r="I69" s="15"/>
      <c r="J69" s="123">
        <f>H69-I69</f>
        <v>0</v>
      </c>
      <c r="K69" s="143" t="e">
        <f>SUM(H69/I69)</f>
        <v>#DIV/0!</v>
      </c>
    </row>
    <row r="70" spans="3:11" ht="18.75" hidden="1">
      <c r="C70" s="15"/>
      <c r="D70" s="146" t="s">
        <v>143</v>
      </c>
      <c r="E70" s="146"/>
      <c r="F70" s="146"/>
      <c r="G70" s="147"/>
      <c r="H70" s="127"/>
      <c r="I70" s="15"/>
      <c r="J70" s="123">
        <f>H70-I70</f>
        <v>0</v>
      </c>
      <c r="K70" s="143" t="e">
        <f>SUM(H70/I70)</f>
        <v>#DIV/0!</v>
      </c>
    </row>
    <row r="71" spans="3:11" ht="18.75" hidden="1">
      <c r="C71" s="15"/>
      <c r="D71" s="146" t="s">
        <v>144</v>
      </c>
      <c r="E71" s="146"/>
      <c r="F71" s="146"/>
      <c r="G71" s="147"/>
      <c r="H71" s="127"/>
      <c r="I71" s="15"/>
      <c r="J71" s="123">
        <f>H71-I71</f>
        <v>0</v>
      </c>
      <c r="K71" s="143" t="e">
        <f>SUM(H71/I71)</f>
        <v>#DIV/0!</v>
      </c>
    </row>
    <row r="72" spans="3:11" ht="18.75" hidden="1">
      <c r="C72" s="15"/>
      <c r="D72" s="146" t="s">
        <v>145</v>
      </c>
      <c r="E72" s="146"/>
      <c r="F72" s="146"/>
      <c r="G72" s="147"/>
      <c r="H72" s="127"/>
      <c r="I72" s="15"/>
      <c r="J72" s="123">
        <f>H72-I72</f>
        <v>0</v>
      </c>
      <c r="K72" s="143" t="e">
        <f>SUM(H72/I72)</f>
        <v>#DIV/0!</v>
      </c>
    </row>
    <row r="73" spans="3:11" ht="18.75" hidden="1">
      <c r="C73" s="15"/>
      <c r="D73" s="148" t="s">
        <v>146</v>
      </c>
      <c r="E73" s="148"/>
      <c r="F73" s="148"/>
      <c r="G73" s="149"/>
      <c r="H73" s="150"/>
      <c r="I73" s="15"/>
      <c r="J73" s="123">
        <f>H73-I73</f>
        <v>0</v>
      </c>
      <c r="K73" s="143" t="e">
        <f>SUM(H73/I73)</f>
        <v>#DIV/0!</v>
      </c>
    </row>
    <row r="74" spans="3:11" ht="18.75">
      <c r="C74" s="15">
        <v>44</v>
      </c>
      <c r="D74" s="146" t="s">
        <v>147</v>
      </c>
      <c r="E74" s="146"/>
      <c r="F74" s="146"/>
      <c r="G74" s="151"/>
      <c r="H74" s="127"/>
      <c r="I74" s="128"/>
      <c r="J74" s="152">
        <f>H74-I74</f>
        <v>0</v>
      </c>
      <c r="K74" s="153" t="e">
        <f>SUM(H74/I74)</f>
        <v>#DIV/0!</v>
      </c>
    </row>
    <row r="75" spans="3:11" ht="18.75">
      <c r="C75" s="15">
        <v>45</v>
      </c>
      <c r="D75" s="146" t="s">
        <v>140</v>
      </c>
      <c r="E75" s="146"/>
      <c r="F75" s="146"/>
      <c r="G75" s="151"/>
      <c r="H75" s="127"/>
      <c r="I75" s="128"/>
      <c r="J75" s="152">
        <f>H75-I75</f>
        <v>0</v>
      </c>
      <c r="K75" s="153" t="e">
        <f>SUM(H75/I75)</f>
        <v>#DIV/0!</v>
      </c>
    </row>
    <row r="76" spans="3:11" ht="18.75">
      <c r="C76" s="15">
        <v>46</v>
      </c>
      <c r="D76" s="146" t="s">
        <v>148</v>
      </c>
      <c r="E76" s="146"/>
      <c r="F76" s="146"/>
      <c r="G76" s="151"/>
      <c r="H76" s="127"/>
      <c r="I76" s="128"/>
      <c r="J76" s="152">
        <f>H76-I76</f>
        <v>0</v>
      </c>
      <c r="K76" s="153" t="e">
        <f>SUM(H76/I76)</f>
        <v>#DIV/0!</v>
      </c>
    </row>
    <row r="77" spans="3:11" ht="18.75">
      <c r="C77" s="15">
        <v>47</v>
      </c>
      <c r="D77" s="146" t="s">
        <v>149</v>
      </c>
      <c r="E77" s="146"/>
      <c r="F77" s="146"/>
      <c r="G77" s="151"/>
      <c r="H77" s="127"/>
      <c r="I77" s="128"/>
      <c r="J77" s="152">
        <f>H77-I77</f>
        <v>0</v>
      </c>
      <c r="K77" s="153" t="e">
        <f>SUM(H77/I77)</f>
        <v>#DIV/0!</v>
      </c>
    </row>
    <row r="78" spans="3:11" ht="18.75" customHeight="1">
      <c r="C78" s="15">
        <v>48</v>
      </c>
      <c r="D78" s="146" t="s">
        <v>150</v>
      </c>
      <c r="E78" s="146"/>
      <c r="F78" s="146"/>
      <c r="G78" s="151"/>
      <c r="H78" s="127"/>
      <c r="I78" s="128"/>
      <c r="J78" s="152">
        <f>H78-I78</f>
        <v>0</v>
      </c>
      <c r="K78" s="153" t="e">
        <f>SUM(H78/I78)</f>
        <v>#DIV/0!</v>
      </c>
    </row>
    <row r="79" spans="3:11" ht="18.75" hidden="1">
      <c r="C79" s="15"/>
      <c r="D79" s="146"/>
      <c r="E79" s="146"/>
      <c r="F79" s="146"/>
      <c r="G79" s="151"/>
      <c r="H79" s="127"/>
      <c r="I79" s="128"/>
      <c r="J79" s="152">
        <f>H79-I79</f>
        <v>0</v>
      </c>
      <c r="K79" s="153" t="e">
        <f>SUM(H79/I79)</f>
        <v>#DIV/0!</v>
      </c>
    </row>
    <row r="80" spans="3:11" ht="21.75" customHeight="1">
      <c r="C80" s="15">
        <v>49</v>
      </c>
      <c r="D80" s="146" t="s">
        <v>113</v>
      </c>
      <c r="E80" s="146"/>
      <c r="F80" s="146"/>
      <c r="G80" s="151"/>
      <c r="H80" s="127"/>
      <c r="I80" s="128"/>
      <c r="J80" s="152">
        <f>H80-I80</f>
        <v>0</v>
      </c>
      <c r="K80" s="153" t="e">
        <f>SUM(H80/I80)</f>
        <v>#DIV/0!</v>
      </c>
    </row>
    <row r="81" spans="3:11" ht="14.25" customHeight="1">
      <c r="C81" s="15">
        <v>50</v>
      </c>
      <c r="D81" s="146"/>
      <c r="E81" s="146"/>
      <c r="F81" s="146"/>
      <c r="G81" s="151"/>
      <c r="H81" s="127"/>
      <c r="I81" s="128"/>
      <c r="J81" s="152">
        <f>H81-I81</f>
        <v>0</v>
      </c>
      <c r="K81" s="153" t="e">
        <f>SUM(H81/I81)</f>
        <v>#DIV/0!</v>
      </c>
    </row>
    <row r="82" spans="3:11" ht="18.75">
      <c r="C82" s="15">
        <v>51</v>
      </c>
      <c r="D82" s="146" t="s">
        <v>151</v>
      </c>
      <c r="E82" s="146"/>
      <c r="F82" s="146"/>
      <c r="G82" s="151"/>
      <c r="H82" s="127"/>
      <c r="I82" s="128"/>
      <c r="J82" s="152">
        <f>H82-I82</f>
        <v>0</v>
      </c>
      <c r="K82" s="153" t="e">
        <f>SUM(H82/I82)</f>
        <v>#DIV/0!</v>
      </c>
    </row>
    <row r="83" spans="3:11" ht="18.75">
      <c r="C83" s="15">
        <v>52</v>
      </c>
      <c r="D83" s="146" t="s">
        <v>152</v>
      </c>
      <c r="E83" s="146"/>
      <c r="F83" s="146"/>
      <c r="G83" s="151"/>
      <c r="H83" s="127"/>
      <c r="I83" s="128"/>
      <c r="J83" s="152">
        <f>H83-I83</f>
        <v>0</v>
      </c>
      <c r="K83" s="153" t="e">
        <f>SUM(H83/I83)</f>
        <v>#DIV/0!</v>
      </c>
    </row>
    <row r="84" spans="3:11" ht="18.75">
      <c r="C84" s="15">
        <v>53</v>
      </c>
      <c r="D84" s="146" t="s">
        <v>144</v>
      </c>
      <c r="E84" s="146"/>
      <c r="F84" s="146"/>
      <c r="G84" s="151"/>
      <c r="H84" s="127"/>
      <c r="I84" s="128"/>
      <c r="J84" s="152">
        <f>H84-I84</f>
        <v>0</v>
      </c>
      <c r="K84" s="153" t="e">
        <f>SUM(H84/I84)</f>
        <v>#DIV/0!</v>
      </c>
    </row>
    <row r="85" spans="3:11" ht="18.75">
      <c r="C85" s="15">
        <v>54</v>
      </c>
      <c r="D85" s="146" t="s">
        <v>145</v>
      </c>
      <c r="E85" s="146"/>
      <c r="F85" s="146"/>
      <c r="G85" s="151"/>
      <c r="H85" s="127"/>
      <c r="I85" s="135"/>
      <c r="J85" s="152">
        <f>H85-I85</f>
        <v>0</v>
      </c>
      <c r="K85" s="153" t="e">
        <f>SUM(H85/I85)</f>
        <v>#DIV/0!</v>
      </c>
    </row>
    <row r="86" spans="3:11" ht="18.75">
      <c r="C86" s="15"/>
      <c r="D86" s="154" t="s">
        <v>153</v>
      </c>
      <c r="E86" s="154"/>
      <c r="F86" s="154"/>
      <c r="G86" s="155"/>
      <c r="H86" s="156">
        <f>SUM(H74:H85)</f>
        <v>0</v>
      </c>
      <c r="I86" s="156">
        <f>SUM(I74:I85)</f>
        <v>0</v>
      </c>
      <c r="J86" s="123">
        <f>H86-I86</f>
        <v>0</v>
      </c>
      <c r="K86" s="143" t="e">
        <f>SUM(H86/I86)</f>
        <v>#DIV/0!</v>
      </c>
    </row>
    <row r="87" spans="3:11" ht="0.75" customHeight="1">
      <c r="C87" s="15"/>
      <c r="D87" s="154"/>
      <c r="E87" s="154"/>
      <c r="F87" s="154"/>
      <c r="G87" s="155"/>
      <c r="H87" s="127"/>
      <c r="I87" s="11"/>
      <c r="J87" s="123">
        <f>H87-I87</f>
        <v>0</v>
      </c>
      <c r="K87" s="143" t="e">
        <f>SUM(H87/I87)</f>
        <v>#DIV/0!</v>
      </c>
    </row>
    <row r="88" spans="3:11" ht="18.75">
      <c r="C88" s="15">
        <v>55</v>
      </c>
      <c r="D88" s="146" t="s">
        <v>154</v>
      </c>
      <c r="E88" s="146"/>
      <c r="F88" s="146"/>
      <c r="G88" s="151"/>
      <c r="H88" s="127"/>
      <c r="I88" s="157"/>
      <c r="J88" s="152">
        <f>H88-I88</f>
        <v>0</v>
      </c>
      <c r="K88" s="153" t="e">
        <f>SUM(H88/I88)</f>
        <v>#DIV/0!</v>
      </c>
    </row>
    <row r="89" spans="3:11" ht="0.75" customHeight="1">
      <c r="C89" s="15">
        <v>56</v>
      </c>
      <c r="D89" s="146"/>
      <c r="E89" s="146"/>
      <c r="F89" s="146"/>
      <c r="G89" s="151"/>
      <c r="H89" s="127"/>
      <c r="I89" s="157"/>
      <c r="J89" s="152">
        <f>H89-I89</f>
        <v>0</v>
      </c>
      <c r="K89" s="153" t="e">
        <f>SUM(H89/I89)</f>
        <v>#DIV/0!</v>
      </c>
    </row>
    <row r="90" spans="3:11" ht="18.75">
      <c r="C90" s="15">
        <v>57</v>
      </c>
      <c r="D90" s="146" t="s">
        <v>140</v>
      </c>
      <c r="E90" s="146"/>
      <c r="F90" s="146"/>
      <c r="G90" s="151"/>
      <c r="H90" s="127"/>
      <c r="I90" s="158"/>
      <c r="J90" s="152">
        <f>H90-I90</f>
        <v>0</v>
      </c>
      <c r="K90" s="153" t="e">
        <f>SUM(H90/I90)</f>
        <v>#DIV/0!</v>
      </c>
    </row>
    <row r="91" spans="3:11" ht="18.75" hidden="1">
      <c r="C91" s="15"/>
      <c r="D91" s="159"/>
      <c r="E91" s="159"/>
      <c r="F91" s="159"/>
      <c r="G91" s="151"/>
      <c r="H91" s="127"/>
      <c r="I91" s="158"/>
      <c r="J91" s="152">
        <f>H91-I91</f>
        <v>0</v>
      </c>
      <c r="K91" s="153" t="e">
        <f>SUM(H91/I91)</f>
        <v>#DIV/0!</v>
      </c>
    </row>
    <row r="92" spans="3:11" ht="18.75">
      <c r="C92" s="15">
        <v>58</v>
      </c>
      <c r="D92" s="146" t="s">
        <v>155</v>
      </c>
      <c r="E92" s="146"/>
      <c r="F92" s="146"/>
      <c r="G92" s="151"/>
      <c r="H92" s="127"/>
      <c r="I92" s="158"/>
      <c r="J92" s="152">
        <f>H92-I92</f>
        <v>0</v>
      </c>
      <c r="K92" s="153" t="e">
        <f>SUM(H92/I92)</f>
        <v>#DIV/0!</v>
      </c>
    </row>
    <row r="93" spans="3:11" ht="18.75">
      <c r="C93" s="15">
        <v>59</v>
      </c>
      <c r="D93" s="146" t="s">
        <v>16</v>
      </c>
      <c r="E93" s="146"/>
      <c r="F93" s="146"/>
      <c r="G93" s="151"/>
      <c r="H93" s="127"/>
      <c r="I93" s="158"/>
      <c r="J93" s="152">
        <f>H93-I93</f>
        <v>0</v>
      </c>
      <c r="K93" s="153" t="e">
        <f>SUM(H93/I93)</f>
        <v>#DIV/0!</v>
      </c>
    </row>
    <row r="94" spans="3:11" ht="18.75">
      <c r="C94" s="15">
        <v>60</v>
      </c>
      <c r="D94" s="146" t="s">
        <v>128</v>
      </c>
      <c r="E94" s="160"/>
      <c r="F94" s="160"/>
      <c r="G94" s="147"/>
      <c r="H94" s="127"/>
      <c r="I94" s="158"/>
      <c r="J94" s="152">
        <f>H94-I94</f>
        <v>0</v>
      </c>
      <c r="K94" s="153" t="e">
        <f>SUM(H94/I94)</f>
        <v>#DIV/0!</v>
      </c>
    </row>
    <row r="95" spans="3:11" ht="18.75">
      <c r="C95" s="15">
        <v>61</v>
      </c>
      <c r="D95" s="146" t="s">
        <v>156</v>
      </c>
      <c r="E95" s="160"/>
      <c r="F95" s="160"/>
      <c r="G95" s="147"/>
      <c r="H95" s="127"/>
      <c r="I95" s="158"/>
      <c r="J95" s="152">
        <f>H95-I95</f>
        <v>0</v>
      </c>
      <c r="K95" s="153" t="e">
        <f>SUM(H95/I95)</f>
        <v>#DIV/0!</v>
      </c>
    </row>
    <row r="96" spans="3:11" ht="18.75">
      <c r="C96" s="15">
        <v>62</v>
      </c>
      <c r="D96" s="146" t="s">
        <v>157</v>
      </c>
      <c r="E96" s="160"/>
      <c r="F96" s="160"/>
      <c r="G96" s="147"/>
      <c r="H96" s="127"/>
      <c r="I96" s="158"/>
      <c r="J96" s="152">
        <f>H96-I96</f>
        <v>0</v>
      </c>
      <c r="K96" s="153" t="e">
        <f>SUM(H96/I96)</f>
        <v>#DIV/0!</v>
      </c>
    </row>
    <row r="97" spans="3:11" ht="18.75">
      <c r="C97" s="15">
        <v>63</v>
      </c>
      <c r="D97" s="146" t="s">
        <v>158</v>
      </c>
      <c r="E97" s="160"/>
      <c r="F97" s="160"/>
      <c r="G97" s="147"/>
      <c r="H97" s="127"/>
      <c r="I97" s="158"/>
      <c r="J97" s="152">
        <f>H97-I97</f>
        <v>0</v>
      </c>
      <c r="K97" s="153" t="e">
        <f>SUM(H97/I97)</f>
        <v>#DIV/0!</v>
      </c>
    </row>
    <row r="98" spans="3:11" ht="18.75">
      <c r="C98" s="15">
        <v>64</v>
      </c>
      <c r="D98" s="146" t="s">
        <v>159</v>
      </c>
      <c r="E98" s="160"/>
      <c r="F98" s="160"/>
      <c r="G98" s="147"/>
      <c r="H98" s="127"/>
      <c r="I98" s="158"/>
      <c r="J98" s="152">
        <f>H98-I98</f>
        <v>0</v>
      </c>
      <c r="K98" s="153" t="e">
        <f>SUM(H98/I98)</f>
        <v>#DIV/0!</v>
      </c>
    </row>
    <row r="99" spans="3:11" ht="19.5" thickBot="1">
      <c r="C99" s="15">
        <v>65</v>
      </c>
      <c r="D99" s="146" t="s">
        <v>145</v>
      </c>
      <c r="E99" s="160"/>
      <c r="F99" s="160"/>
      <c r="G99" s="147"/>
      <c r="H99" s="134"/>
      <c r="I99" s="161"/>
      <c r="J99" s="152">
        <f>H99-I99</f>
        <v>0</v>
      </c>
      <c r="K99" s="153" t="e">
        <f>SUM(H99/I99)</f>
        <v>#DIV/0!</v>
      </c>
    </row>
    <row r="100" spans="3:11" ht="18" customHeight="1" thickBot="1">
      <c r="C100" s="15"/>
      <c r="D100" s="162" t="s">
        <v>160</v>
      </c>
      <c r="E100" s="162"/>
      <c r="F100" s="162"/>
      <c r="G100" s="163"/>
      <c r="H100" s="164"/>
      <c r="I100" s="164">
        <f>SUM(I88:I99)</f>
        <v>0</v>
      </c>
      <c r="J100" s="123">
        <f>H100-I100</f>
        <v>0</v>
      </c>
      <c r="K100" s="143" t="e">
        <f>SUM(H100/I100)</f>
        <v>#DIV/0!</v>
      </c>
    </row>
    <row r="101" spans="3:11" ht="18.75">
      <c r="C101" s="15">
        <v>66</v>
      </c>
      <c r="D101" s="146" t="s">
        <v>161</v>
      </c>
      <c r="E101" s="146"/>
      <c r="F101" s="146"/>
      <c r="G101" s="151"/>
      <c r="H101" s="122"/>
      <c r="I101" s="165"/>
      <c r="J101" s="152">
        <f>H101-I101</f>
        <v>0</v>
      </c>
      <c r="K101" s="153" t="e">
        <f>SUM(H101/I101)</f>
        <v>#DIV/0!</v>
      </c>
    </row>
    <row r="102" spans="3:11" ht="18.75">
      <c r="C102" s="166">
        <v>67</v>
      </c>
      <c r="D102" s="167" t="s">
        <v>140</v>
      </c>
      <c r="E102" s="168"/>
      <c r="F102" s="168"/>
      <c r="G102" s="168"/>
      <c r="H102" s="127"/>
      <c r="I102" s="157"/>
      <c r="J102" s="152">
        <f>H102-I102</f>
        <v>0</v>
      </c>
      <c r="K102" s="153" t="e">
        <f>SUM(H102/I102)</f>
        <v>#DIV/0!</v>
      </c>
    </row>
    <row r="103" spans="3:11" ht="18.75" hidden="1">
      <c r="C103" s="166"/>
      <c r="D103" s="167"/>
      <c r="E103" s="168"/>
      <c r="F103" s="168"/>
      <c r="G103" s="168"/>
      <c r="H103" s="127"/>
      <c r="I103" s="157"/>
      <c r="J103" s="152">
        <f>H103-I103</f>
        <v>0</v>
      </c>
      <c r="K103" s="153" t="e">
        <f>SUM(H103/I103)</f>
        <v>#DIV/0!</v>
      </c>
    </row>
    <row r="104" spans="3:11" ht="18.75">
      <c r="C104" s="166">
        <v>68</v>
      </c>
      <c r="D104" s="167" t="s">
        <v>128</v>
      </c>
      <c r="E104" s="168"/>
      <c r="F104" s="168"/>
      <c r="G104" s="168"/>
      <c r="H104" s="127"/>
      <c r="I104" s="157"/>
      <c r="J104" s="152">
        <f>H104-I104</f>
        <v>0</v>
      </c>
      <c r="K104" s="153" t="e">
        <f>SUM(H104/I104)</f>
        <v>#DIV/0!</v>
      </c>
    </row>
    <row r="105" spans="3:11" ht="18.75">
      <c r="C105" s="166">
        <v>69</v>
      </c>
      <c r="D105" s="167" t="s">
        <v>162</v>
      </c>
      <c r="E105" s="168"/>
      <c r="F105" s="168"/>
      <c r="G105" s="168"/>
      <c r="H105" s="127"/>
      <c r="I105" s="157"/>
      <c r="J105" s="152">
        <f>H105-I105</f>
        <v>0</v>
      </c>
      <c r="K105" s="153" t="e">
        <f>SUM(H105/I105)</f>
        <v>#DIV/0!</v>
      </c>
    </row>
    <row r="106" spans="3:11" ht="18.75">
      <c r="C106" s="166">
        <v>71</v>
      </c>
      <c r="D106" s="167" t="s">
        <v>163</v>
      </c>
      <c r="E106" s="168"/>
      <c r="F106" s="168"/>
      <c r="G106" s="168"/>
      <c r="H106" s="127"/>
      <c r="I106" s="157"/>
      <c r="J106" s="152">
        <f>H106-I106</f>
        <v>0</v>
      </c>
      <c r="K106" s="153" t="e">
        <f>SUM(H106/I106)</f>
        <v>#DIV/0!</v>
      </c>
    </row>
    <row r="107" spans="3:11" ht="18.75">
      <c r="C107" s="166">
        <v>72</v>
      </c>
      <c r="D107" s="167" t="s">
        <v>16</v>
      </c>
      <c r="E107" s="168"/>
      <c r="F107" s="168"/>
      <c r="G107" s="168"/>
      <c r="H107" s="127"/>
      <c r="I107" s="157"/>
      <c r="J107" s="152">
        <f>H107-I107</f>
        <v>0</v>
      </c>
      <c r="K107" s="153" t="e">
        <f>SUM(H107/I107)</f>
        <v>#DIV/0!</v>
      </c>
    </row>
    <row r="108" spans="3:11" ht="19.5" thickBot="1">
      <c r="C108" s="169">
        <v>73</v>
      </c>
      <c r="D108" s="170" t="s">
        <v>145</v>
      </c>
      <c r="E108" s="171"/>
      <c r="F108" s="171"/>
      <c r="G108" s="171"/>
      <c r="H108" s="134"/>
      <c r="I108" s="172"/>
      <c r="J108" s="152">
        <f>H108-I108</f>
        <v>0</v>
      </c>
      <c r="K108" s="153" t="e">
        <f>SUM(H108/I108)</f>
        <v>#DIV/0!</v>
      </c>
    </row>
    <row r="109" spans="3:11" ht="20.25" thickBot="1">
      <c r="C109" s="173"/>
      <c r="D109" s="174" t="s">
        <v>164</v>
      </c>
      <c r="E109" s="175"/>
      <c r="F109" s="175"/>
      <c r="G109" s="175"/>
      <c r="H109" s="176"/>
      <c r="I109" s="176">
        <f>SUM(I101:I108)</f>
        <v>0</v>
      </c>
      <c r="J109" s="123">
        <f>H109-I109</f>
        <v>0</v>
      </c>
      <c r="K109" s="143" t="e">
        <f>SUM(H109/I109)</f>
        <v>#DIV/0!</v>
      </c>
    </row>
    <row r="110" spans="3:11" ht="18.75">
      <c r="C110" s="11">
        <v>74</v>
      </c>
      <c r="D110" s="144" t="s">
        <v>165</v>
      </c>
      <c r="E110" s="177"/>
      <c r="F110" s="177"/>
      <c r="G110" s="177"/>
      <c r="H110" s="122"/>
      <c r="I110" s="178"/>
      <c r="J110" s="152">
        <f>H110-I110</f>
        <v>0</v>
      </c>
      <c r="K110" s="153" t="e">
        <f>SUM(H110/I110)</f>
        <v>#DIV/0!</v>
      </c>
    </row>
    <row r="111" spans="3:11" ht="18.75">
      <c r="C111" s="15">
        <v>75</v>
      </c>
      <c r="D111" s="146" t="s">
        <v>157</v>
      </c>
      <c r="E111" s="168"/>
      <c r="F111" s="168"/>
      <c r="G111" s="168"/>
      <c r="H111" s="127"/>
      <c r="I111" s="158"/>
      <c r="J111" s="152">
        <f>H111-I111</f>
        <v>0</v>
      </c>
      <c r="K111" s="153" t="e">
        <f>SUM(H111/I111)</f>
        <v>#DIV/0!</v>
      </c>
    </row>
    <row r="112" spans="3:11" ht="30">
      <c r="C112" s="15">
        <v>76</v>
      </c>
      <c r="D112" s="146" t="s">
        <v>166</v>
      </c>
      <c r="E112" s="168"/>
      <c r="F112" s="168"/>
      <c r="G112" s="168"/>
      <c r="H112" s="127"/>
      <c r="I112" s="158"/>
      <c r="J112" s="152">
        <f>H112-I112</f>
        <v>0</v>
      </c>
      <c r="K112" s="153" t="e">
        <f>SUM(H112/I112)</f>
        <v>#DIV/0!</v>
      </c>
    </row>
    <row r="113" spans="3:11" ht="18.75">
      <c r="C113" s="15">
        <v>77</v>
      </c>
      <c r="D113" s="146" t="s">
        <v>167</v>
      </c>
      <c r="E113" s="168"/>
      <c r="F113" s="168"/>
      <c r="G113" s="168"/>
      <c r="H113" s="127"/>
      <c r="I113" s="158"/>
      <c r="J113" s="152">
        <f>H113-I113</f>
        <v>0</v>
      </c>
      <c r="K113" s="153" t="e">
        <f>SUM(H113/I113)</f>
        <v>#DIV/0!</v>
      </c>
    </row>
    <row r="114" spans="3:11" ht="19.5" thickBot="1">
      <c r="C114" s="17">
        <v>78</v>
      </c>
      <c r="D114" s="179" t="s">
        <v>145</v>
      </c>
      <c r="E114" s="171"/>
      <c r="F114" s="171"/>
      <c r="G114" s="171"/>
      <c r="H114" s="134"/>
      <c r="I114" s="161"/>
      <c r="J114" s="152">
        <f>H114-I114</f>
        <v>0</v>
      </c>
      <c r="K114" s="153" t="e">
        <f>SUM(H114/I114)</f>
        <v>#DIV/0!</v>
      </c>
    </row>
    <row r="115" spans="3:11" ht="18.75">
      <c r="C115" s="180"/>
      <c r="D115" s="181" t="s">
        <v>168</v>
      </c>
      <c r="E115" s="182"/>
      <c r="F115" s="182"/>
      <c r="G115" s="183"/>
      <c r="H115" s="184"/>
      <c r="I115" s="184">
        <f>SUM(I110:I114)</f>
        <v>0</v>
      </c>
      <c r="J115" s="123">
        <f>H115-I115</f>
        <v>0</v>
      </c>
      <c r="K115" s="143" t="e">
        <f>SUM(H115/I115)</f>
        <v>#DIV/0!</v>
      </c>
    </row>
    <row r="116" spans="3:11" ht="18.75">
      <c r="C116" s="15">
        <v>79</v>
      </c>
      <c r="D116" s="146" t="s">
        <v>169</v>
      </c>
      <c r="E116" s="151"/>
      <c r="F116" s="151"/>
      <c r="G116" s="151"/>
      <c r="H116" s="127"/>
      <c r="I116" s="185"/>
      <c r="J116" s="152">
        <f>H116-I116</f>
        <v>0</v>
      </c>
      <c r="K116" s="153" t="e">
        <f>SUM(H116/I116)</f>
        <v>#DIV/0!</v>
      </c>
    </row>
    <row r="117" spans="3:11" ht="2.25" customHeight="1" hidden="1">
      <c r="C117" s="15"/>
      <c r="D117" s="186"/>
      <c r="E117" s="187"/>
      <c r="F117" s="187"/>
      <c r="G117" s="187"/>
      <c r="H117" s="150"/>
      <c r="I117" s="185"/>
      <c r="J117" s="152">
        <f>H117-I117</f>
        <v>0</v>
      </c>
      <c r="K117" s="153" t="e">
        <f>SUM(H117/I117)</f>
        <v>#DIV/0!</v>
      </c>
    </row>
    <row r="118" spans="3:11" ht="18.75" hidden="1">
      <c r="C118" s="15"/>
      <c r="D118" s="160"/>
      <c r="E118" s="147"/>
      <c r="F118" s="147"/>
      <c r="G118" s="147"/>
      <c r="H118" s="127"/>
      <c r="I118" s="185"/>
      <c r="J118" s="152">
        <f>H118-I118</f>
        <v>0</v>
      </c>
      <c r="K118" s="153" t="e">
        <f>SUM(H118/I118)</f>
        <v>#DIV/0!</v>
      </c>
    </row>
    <row r="119" spans="3:11" ht="18.75" hidden="1">
      <c r="C119" s="15"/>
      <c r="D119" s="160"/>
      <c r="E119" s="147"/>
      <c r="F119" s="147"/>
      <c r="G119" s="147"/>
      <c r="H119" s="127"/>
      <c r="I119" s="185"/>
      <c r="J119" s="152">
        <f>H119-I119</f>
        <v>0</v>
      </c>
      <c r="K119" s="153" t="e">
        <f>SUM(H119/I119)</f>
        <v>#DIV/0!</v>
      </c>
    </row>
    <row r="120" spans="3:11" ht="18.75" hidden="1">
      <c r="C120" s="15"/>
      <c r="D120" s="160"/>
      <c r="E120" s="147"/>
      <c r="F120" s="147"/>
      <c r="G120" s="147"/>
      <c r="H120" s="127"/>
      <c r="I120" s="185"/>
      <c r="J120" s="152">
        <f>H120-I120</f>
        <v>0</v>
      </c>
      <c r="K120" s="153" t="e">
        <f>SUM(H120/I120)</f>
        <v>#DIV/0!</v>
      </c>
    </row>
    <row r="121" spans="3:11" ht="18.75" hidden="1">
      <c r="C121" s="15"/>
      <c r="D121" s="160"/>
      <c r="E121" s="147"/>
      <c r="F121" s="147"/>
      <c r="G121" s="147"/>
      <c r="H121" s="127"/>
      <c r="I121" s="185"/>
      <c r="J121" s="152">
        <f>H121-I121</f>
        <v>0</v>
      </c>
      <c r="K121" s="153" t="e">
        <f>SUM(H121/I121)</f>
        <v>#DIV/0!</v>
      </c>
    </row>
    <row r="122" spans="3:11" ht="18.75" hidden="1">
      <c r="C122" s="15"/>
      <c r="D122" s="160"/>
      <c r="E122" s="147"/>
      <c r="F122" s="147"/>
      <c r="G122" s="147"/>
      <c r="H122" s="127"/>
      <c r="I122" s="185"/>
      <c r="J122" s="152">
        <f>H122-I122</f>
        <v>0</v>
      </c>
      <c r="K122" s="153" t="e">
        <f>SUM(H122/I122)</f>
        <v>#DIV/0!</v>
      </c>
    </row>
    <row r="123" spans="3:11" ht="18.75" hidden="1">
      <c r="C123" s="15"/>
      <c r="D123" s="160"/>
      <c r="E123" s="147"/>
      <c r="F123" s="147"/>
      <c r="G123" s="147"/>
      <c r="H123" s="127"/>
      <c r="I123" s="185"/>
      <c r="J123" s="152">
        <f>H123-I123</f>
        <v>0</v>
      </c>
      <c r="K123" s="153" t="e">
        <f>SUM(H123/I123)</f>
        <v>#DIV/0!</v>
      </c>
    </row>
    <row r="124" spans="3:11" ht="18.75">
      <c r="C124" s="166">
        <v>80</v>
      </c>
      <c r="D124" s="146" t="s">
        <v>170</v>
      </c>
      <c r="E124" s="147"/>
      <c r="F124" s="147"/>
      <c r="G124" s="147"/>
      <c r="H124" s="127"/>
      <c r="I124" s="185"/>
      <c r="J124" s="152">
        <f>H124-I124</f>
        <v>0</v>
      </c>
      <c r="K124" s="153" t="e">
        <f>SUM(H124/I124)</f>
        <v>#DIV/0!</v>
      </c>
    </row>
    <row r="125" spans="3:11" ht="18.75">
      <c r="C125" s="166">
        <v>81</v>
      </c>
      <c r="D125" s="146" t="s">
        <v>141</v>
      </c>
      <c r="E125" s="147"/>
      <c r="F125" s="147"/>
      <c r="G125" s="147"/>
      <c r="H125" s="127"/>
      <c r="I125" s="185"/>
      <c r="J125" s="152">
        <f>H125-I125</f>
        <v>0</v>
      </c>
      <c r="K125" s="153" t="e">
        <f>SUM(H125/I125)</f>
        <v>#DIV/0!</v>
      </c>
    </row>
    <row r="126" spans="3:11" ht="18.75">
      <c r="C126" s="166">
        <v>82</v>
      </c>
      <c r="D126" s="146" t="s">
        <v>171</v>
      </c>
      <c r="E126" s="147"/>
      <c r="F126" s="147"/>
      <c r="G126" s="147"/>
      <c r="H126" s="127"/>
      <c r="I126" s="185"/>
      <c r="J126" s="152">
        <f>H126-I126</f>
        <v>0</v>
      </c>
      <c r="K126" s="153" t="e">
        <f>SUM(H126/I126)</f>
        <v>#DIV/0!</v>
      </c>
    </row>
    <row r="127" spans="3:11" ht="18.75">
      <c r="C127" s="166">
        <v>83</v>
      </c>
      <c r="D127" s="146" t="s">
        <v>172</v>
      </c>
      <c r="E127" s="147"/>
      <c r="F127" s="147"/>
      <c r="G127" s="147"/>
      <c r="H127" s="127"/>
      <c r="I127" s="185"/>
      <c r="J127" s="152">
        <f>H127-I127</f>
        <v>0</v>
      </c>
      <c r="K127" s="153" t="e">
        <f>SUM(H127/I127)</f>
        <v>#DIV/0!</v>
      </c>
    </row>
    <row r="128" spans="3:11" ht="18.75">
      <c r="C128" s="166">
        <v>84</v>
      </c>
      <c r="D128" s="146" t="s">
        <v>144</v>
      </c>
      <c r="E128" s="147"/>
      <c r="F128" s="147"/>
      <c r="G128" s="147"/>
      <c r="H128" s="127"/>
      <c r="I128" s="185"/>
      <c r="J128" s="152">
        <f>H128-I128</f>
        <v>0</v>
      </c>
      <c r="K128" s="153" t="e">
        <f>SUM(H128/I128)</f>
        <v>#DIV/0!</v>
      </c>
    </row>
    <row r="129" spans="3:11" ht="18.75">
      <c r="C129" s="166">
        <v>85</v>
      </c>
      <c r="D129" s="146" t="s">
        <v>145</v>
      </c>
      <c r="E129" s="147"/>
      <c r="F129" s="147"/>
      <c r="G129" s="147"/>
      <c r="H129" s="127"/>
      <c r="I129" s="185"/>
      <c r="J129" s="152">
        <f>H129-I129</f>
        <v>0</v>
      </c>
      <c r="K129" s="153" t="e">
        <f>SUM(H129/I129)</f>
        <v>#DIV/0!</v>
      </c>
    </row>
    <row r="130" spans="3:11" ht="21" thickBot="1">
      <c r="C130" s="17"/>
      <c r="D130" s="188" t="s">
        <v>146</v>
      </c>
      <c r="E130" s="189"/>
      <c r="F130" s="189"/>
      <c r="G130" s="189"/>
      <c r="H130" s="190"/>
      <c r="I130" s="190">
        <f>SUM(I116:I129)</f>
        <v>0</v>
      </c>
      <c r="J130" s="135">
        <f>H130-I130</f>
        <v>0</v>
      </c>
      <c r="K130" s="191" t="e">
        <f>SUM(H130/I130)</f>
        <v>#DIV/0!</v>
      </c>
    </row>
    <row r="131" spans="3:11" ht="24.75" customHeight="1" thickBot="1">
      <c r="C131" s="192"/>
      <c r="D131" s="193" t="s">
        <v>173</v>
      </c>
      <c r="E131" s="194"/>
      <c r="F131" s="195"/>
      <c r="G131" s="195"/>
      <c r="H131" s="196">
        <f>H64+H86+H100+H109+H115+H130</f>
        <v>0</v>
      </c>
      <c r="I131" s="196">
        <f>I64+I86+I100+I109+I115+I130</f>
        <v>0</v>
      </c>
      <c r="J131" s="196">
        <f>H131-I131</f>
        <v>0</v>
      </c>
      <c r="K131" s="197" t="e">
        <f>SUM(H131/I131)</f>
        <v>#DIV/0!</v>
      </c>
    </row>
    <row r="132" spans="3:5" ht="24.75" customHeight="1">
      <c r="C132" s="25"/>
      <c r="D132" s="25"/>
      <c r="E132" s="198"/>
    </row>
    <row r="133" spans="3:8" ht="12.75">
      <c r="C133" s="25"/>
      <c r="D133" s="25" t="s">
        <v>174</v>
      </c>
      <c r="E133" s="198"/>
      <c r="H133" s="50">
        <v>6685.91</v>
      </c>
    </row>
    <row r="134" spans="3:8" ht="12.75">
      <c r="C134" s="25"/>
      <c r="D134" s="25"/>
      <c r="E134" s="198"/>
      <c r="H134" s="50">
        <v>10136.3</v>
      </c>
    </row>
    <row r="135" spans="3:5" ht="12.75">
      <c r="C135" s="25"/>
      <c r="D135" s="25"/>
      <c r="E135" s="198"/>
    </row>
    <row r="136" spans="3:5" ht="12.75">
      <c r="C136" s="25"/>
      <c r="D136" s="199"/>
      <c r="E136" s="200"/>
    </row>
    <row r="137" spans="3:5" ht="12.75">
      <c r="C137" s="25"/>
      <c r="D137" s="25"/>
      <c r="E137" s="198"/>
    </row>
    <row r="138" spans="3:5" ht="12.75">
      <c r="C138" s="25"/>
      <c r="D138" s="25"/>
      <c r="E138" s="198"/>
    </row>
    <row r="139" spans="3:5" ht="12.75">
      <c r="C139" s="25"/>
      <c r="D139" s="25"/>
      <c r="E139" s="201"/>
    </row>
    <row r="140" spans="3:5" ht="12.75">
      <c r="C140" s="25"/>
      <c r="D140" s="25"/>
      <c r="E140" s="198"/>
    </row>
    <row r="141" spans="3:5" ht="12.75">
      <c r="C141" s="25"/>
      <c r="D141" s="199"/>
      <c r="E141" s="200"/>
    </row>
    <row r="142" spans="3:5" ht="12.75">
      <c r="C142" s="25"/>
      <c r="D142" s="25"/>
      <c r="E142" s="198"/>
    </row>
    <row r="143" spans="3:5" ht="12.75">
      <c r="C143" s="25"/>
      <c r="D143" s="25"/>
      <c r="E143" s="198"/>
    </row>
    <row r="144" spans="3:5" ht="12.75">
      <c r="C144" s="25"/>
      <c r="D144" s="199"/>
      <c r="E144" s="200"/>
    </row>
    <row r="145" spans="3:5" ht="12.75">
      <c r="C145" s="25"/>
      <c r="D145" s="25"/>
      <c r="E145" s="198"/>
    </row>
    <row r="146" spans="3:5" ht="12.75">
      <c r="C146" s="25"/>
      <c r="D146" s="25"/>
      <c r="E146" s="198"/>
    </row>
    <row r="147" spans="3:5" ht="12.75">
      <c r="C147" s="25"/>
      <c r="D147" s="25"/>
      <c r="E147" s="198"/>
    </row>
    <row r="148" spans="3:5" ht="12.75">
      <c r="C148" s="25"/>
      <c r="D148" s="199"/>
      <c r="E148" s="200"/>
    </row>
    <row r="149" spans="3:5" ht="12.75">
      <c r="C149" s="25"/>
      <c r="D149" s="25"/>
      <c r="E149" s="202"/>
    </row>
    <row r="150" spans="3:5" ht="12.75">
      <c r="C150" s="25"/>
      <c r="D150" s="25"/>
      <c r="E150" s="202"/>
    </row>
    <row r="151" spans="3:5" ht="12.75">
      <c r="C151" s="25"/>
      <c r="D151" s="25"/>
      <c r="E151" s="202"/>
    </row>
    <row r="152" spans="3:5" ht="12.75">
      <c r="C152" s="25"/>
      <c r="D152" s="25"/>
      <c r="E152" s="202"/>
    </row>
    <row r="153" spans="3:5" ht="12.75">
      <c r="C153" s="25"/>
      <c r="D153" s="25"/>
      <c r="E153" s="202"/>
    </row>
    <row r="154" spans="3:5" ht="12.75">
      <c r="C154" s="25"/>
      <c r="D154" s="25"/>
      <c r="E154" s="202"/>
    </row>
    <row r="155" spans="3:5" ht="12.75">
      <c r="C155" s="25"/>
      <c r="D155" s="199"/>
      <c r="E155" s="203"/>
    </row>
    <row r="156" spans="3:5" ht="12.75">
      <c r="C156" s="25"/>
      <c r="D156" s="25"/>
      <c r="E156" s="202"/>
    </row>
    <row r="157" spans="3:5" ht="12.75">
      <c r="C157" s="25"/>
      <c r="D157" s="25"/>
      <c r="E157" s="202"/>
    </row>
    <row r="158" spans="3:5" ht="12.75">
      <c r="C158" s="25"/>
      <c r="D158" s="25"/>
      <c r="E158" s="198"/>
    </row>
    <row r="159" spans="3:5" ht="12.75">
      <c r="C159" s="25"/>
      <c r="D159" s="199"/>
      <c r="E159" s="200"/>
    </row>
    <row r="160" spans="3:5" ht="12.75">
      <c r="C160" s="25"/>
      <c r="D160" s="25"/>
      <c r="E160" s="202"/>
    </row>
    <row r="161" spans="3:5" ht="12.75">
      <c r="C161" s="25"/>
      <c r="D161" s="25"/>
      <c r="E161" s="202"/>
    </row>
    <row r="162" spans="3:5" ht="12.75">
      <c r="C162" s="25"/>
      <c r="D162" s="25"/>
      <c r="E162" s="202"/>
    </row>
    <row r="163" spans="3:5" ht="12.75">
      <c r="C163" s="25"/>
      <c r="D163" s="25"/>
      <c r="E163" s="202"/>
    </row>
    <row r="164" spans="3:5" ht="12.75">
      <c r="C164" s="25"/>
      <c r="D164" s="25"/>
      <c r="E164" s="202"/>
    </row>
    <row r="165" spans="3:5" ht="12.75">
      <c r="C165" s="25"/>
      <c r="D165" s="25"/>
      <c r="E165" s="204"/>
    </row>
    <row r="166" spans="3:5" ht="12.75">
      <c r="C166" s="25"/>
      <c r="D166" s="25"/>
      <c r="E166" s="204"/>
    </row>
    <row r="167" spans="3:5" ht="12.75">
      <c r="C167" s="25"/>
      <c r="D167" s="25"/>
      <c r="E167" s="204"/>
    </row>
    <row r="168" spans="3:5" ht="12.75">
      <c r="C168" s="25"/>
      <c r="D168" s="25"/>
      <c r="E168" s="204"/>
    </row>
    <row r="169" spans="3:5" ht="12.75">
      <c r="C169" s="25"/>
      <c r="D169" s="25"/>
      <c r="E169" s="204"/>
    </row>
    <row r="170" spans="3:5" ht="12.75">
      <c r="C170" s="25"/>
      <c r="D170" s="25"/>
      <c r="E170" s="204"/>
    </row>
    <row r="171" spans="4:5" ht="12.75">
      <c r="D171" s="205"/>
      <c r="E171" s="204"/>
    </row>
    <row r="172" spans="4:5" ht="12.75">
      <c r="D172" s="205"/>
      <c r="E172" s="204"/>
    </row>
    <row r="173" spans="4:5" ht="12.75">
      <c r="D173" s="206"/>
      <c r="E173" s="206"/>
    </row>
    <row r="179" spans="4:5" ht="12.75">
      <c r="D179" s="206"/>
      <c r="E179" s="206"/>
    </row>
    <row r="181" spans="4:5" ht="12.75">
      <c r="D181" s="206"/>
      <c r="E181" s="206"/>
    </row>
    <row r="186" spans="4:5" ht="12.75">
      <c r="D186" s="206"/>
      <c r="E186" s="206"/>
    </row>
    <row r="189" spans="4:5" ht="13.5" thickBot="1">
      <c r="D189" s="206"/>
      <c r="E189" s="206"/>
    </row>
    <row r="190" spans="4:5" ht="13.5" thickBot="1">
      <c r="D190" s="207"/>
      <c r="E190" s="207"/>
    </row>
  </sheetData>
  <sheetProtection/>
  <mergeCells count="106">
    <mergeCell ref="D5:E5"/>
    <mergeCell ref="F5:G5"/>
    <mergeCell ref="D8:E8"/>
    <mergeCell ref="F8:G8"/>
    <mergeCell ref="D9:E9"/>
    <mergeCell ref="F9:G9"/>
    <mergeCell ref="D11:E11"/>
    <mergeCell ref="F11:G11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6:E46"/>
    <mergeCell ref="F46:G46"/>
    <mergeCell ref="D47:E47"/>
    <mergeCell ref="F47:G47"/>
    <mergeCell ref="D48:E48"/>
    <mergeCell ref="F48:G48"/>
    <mergeCell ref="D51:F51"/>
    <mergeCell ref="D52:F52"/>
    <mergeCell ref="D53:F53"/>
    <mergeCell ref="D54:F54"/>
    <mergeCell ref="D57:F57"/>
    <mergeCell ref="D58:F58"/>
    <mergeCell ref="D59:F60"/>
    <mergeCell ref="G59:G60"/>
    <mergeCell ref="D61:F62"/>
    <mergeCell ref="G61:G62"/>
    <mergeCell ref="D63:F63"/>
    <mergeCell ref="D64:F64"/>
    <mergeCell ref="D65:F65"/>
    <mergeCell ref="D66:F66"/>
    <mergeCell ref="D67:F67"/>
    <mergeCell ref="D69:F69"/>
    <mergeCell ref="D73:F73"/>
    <mergeCell ref="D74:F74"/>
    <mergeCell ref="D75:F75"/>
    <mergeCell ref="D77:F77"/>
    <mergeCell ref="D78:F79"/>
    <mergeCell ref="G78:G79"/>
    <mergeCell ref="D80:F81"/>
    <mergeCell ref="G80:G81"/>
    <mergeCell ref="D86:F87"/>
    <mergeCell ref="G86:G87"/>
    <mergeCell ref="D88:F89"/>
    <mergeCell ref="G88:G89"/>
    <mergeCell ref="D90:F90"/>
    <mergeCell ref="D91:F91"/>
    <mergeCell ref="D92:F92"/>
    <mergeCell ref="D93:F93"/>
    <mergeCell ref="D100:F100"/>
    <mergeCell ref="D101:F101"/>
    <mergeCell ref="D102:D103"/>
    <mergeCell ref="E102:G103"/>
    <mergeCell ref="E109:G109"/>
    <mergeCell ref="E110:G110"/>
    <mergeCell ref="E115:G115"/>
    <mergeCell ref="E116:G116"/>
    <mergeCell ref="E117:G117"/>
    <mergeCell ref="E118:G118"/>
    <mergeCell ref="E123:G123"/>
    <mergeCell ref="E130:G130"/>
    <mergeCell ref="E119:G119"/>
    <mergeCell ref="E120:G120"/>
    <mergeCell ref="E121:G121"/>
    <mergeCell ref="E122:G122"/>
  </mergeCells>
  <printOptions/>
  <pageMargins left="0.75" right="0.75" top="1" bottom="1" header="0.5" footer="0.5"/>
  <pageSetup horizontalDpi="600" verticalDpi="6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72"/>
  <sheetViews>
    <sheetView zoomScalePageLayoutView="0" workbookViewId="0" topLeftCell="A1">
      <selection activeCell="A1" sqref="A1:L66"/>
    </sheetView>
  </sheetViews>
  <sheetFormatPr defaultColWidth="9.140625" defaultRowHeight="12.75"/>
  <cols>
    <col min="1" max="1" width="8.28125" widthPt="43.5" style="50" customWidth="1"/>
    <col min="2" max="2" width="36.8515625" widthPt="193.5" style="50" customWidth="1"/>
    <col min="3" max="3" width="0.13671875" widthPt="0.75" style="50" hidden="1" customWidth="1"/>
    <col min="4" max="4" width="15.28125" widthPt="80.25" style="50" customWidth="1"/>
    <col min="5" max="5" width="0.5625" widthPt="3" style="50" hidden="1" customWidth="1"/>
    <col min="6" max="6" width="11.421875" widthPt="60" style="50" customWidth="1"/>
    <col min="7" max="7" width="12.7109375" widthPt="66.75" style="50" customWidth="1"/>
    <col min="8" max="8" width="12.28125" widthPt="64.5" style="50" customWidth="1"/>
    <col min="9" max="9" width="13.421875" widthPt="70.5" style="50" customWidth="1"/>
    <col min="10" max="10" width="10.8515625" widthPt="57" style="50" hidden="1" customWidth="1"/>
    <col min="11" max="11" width="10.421875" widthPt="54.75" style="50" customWidth="1"/>
    <col min="12" max="12" width="9.140625" widthPt="48" style="50" customWidth="1"/>
    <col min="13" max="13" width="15.00390625" widthPt="78.75" style="50" customWidth="1"/>
    <col min="14" max="14" width="9.8515625" widthPt="51.75" style="50" bestFit="1" customWidth="1"/>
    <col min="18" max="18" width="10.140625" widthPt="53.25" style="50" bestFit="1" customWidth="1"/>
  </cols>
  <sheetData>
    <row r="1" spans="1:9" ht="15.75">
      <c r="A1" s="1" t="s">
        <v>175</v>
      </c>
      <c r="B1" s="1"/>
      <c r="C1" s="1"/>
      <c r="D1" s="1"/>
      <c r="E1" s="1"/>
      <c r="F1" s="1"/>
      <c r="G1" s="1"/>
      <c r="H1" s="1"/>
      <c r="I1" s="1"/>
    </row>
    <row r="2" ht="12" customHeight="1" thickBot="1"/>
    <row r="3" spans="1:13" ht="17.25" customHeight="1">
      <c r="A3" s="208" t="s">
        <v>20</v>
      </c>
      <c r="B3" s="209" t="s">
        <v>176</v>
      </c>
      <c r="C3" s="210" t="s">
        <v>177</v>
      </c>
      <c r="D3" s="209" t="s">
        <v>178</v>
      </c>
      <c r="E3" s="209"/>
      <c r="F3" s="209" t="s">
        <v>179</v>
      </c>
      <c r="G3" s="209" t="s">
        <v>180</v>
      </c>
      <c r="H3" s="210" t="s">
        <v>181</v>
      </c>
      <c r="I3" s="209" t="s">
        <v>181</v>
      </c>
      <c r="J3" s="211" t="s">
        <v>9</v>
      </c>
      <c r="K3" s="212" t="s">
        <v>182</v>
      </c>
      <c r="L3" s="213" t="s">
        <v>183</v>
      </c>
      <c r="M3" s="214"/>
    </row>
    <row r="4" spans="1:13" ht="24.75" customHeight="1" thickBot="1">
      <c r="A4" s="215"/>
      <c r="B4" s="216"/>
      <c r="C4" s="217" t="s">
        <v>184</v>
      </c>
      <c r="D4" s="216" t="s">
        <v>185</v>
      </c>
      <c r="E4" s="216"/>
      <c r="F4" s="217" t="s">
        <v>186</v>
      </c>
      <c r="G4" s="216" t="s">
        <v>187</v>
      </c>
      <c r="H4" s="218" t="s">
        <v>188</v>
      </c>
      <c r="I4" s="219" t="s">
        <v>189</v>
      </c>
      <c r="J4" s="220" t="s">
        <v>190</v>
      </c>
      <c r="K4" s="220"/>
      <c r="L4" s="221"/>
      <c r="M4" s="214"/>
    </row>
    <row r="5" spans="1:16" ht="12.75">
      <c r="A5" s="11">
        <v>1.1</v>
      </c>
      <c r="B5" s="11" t="s">
        <v>191</v>
      </c>
      <c r="C5" s="11"/>
      <c r="D5" s="31">
        <v>1500</v>
      </c>
      <c r="E5" s="31"/>
      <c r="F5" s="31">
        <f>(D5/12)*6</f>
        <v>750</v>
      </c>
      <c r="G5" s="12">
        <v>448</v>
      </c>
      <c r="H5" s="16">
        <f>G5-F5</f>
        <v>-302</v>
      </c>
      <c r="I5" s="16">
        <f>G5-D5</f>
        <v>-1052</v>
      </c>
      <c r="J5" s="222" t="e">
        <f>SUM(#REF!/#REF!)</f>
        <v>#REF!</v>
      </c>
      <c r="K5" s="222">
        <f>SUM(G5/F5)</f>
        <v>0.5973333333333334</v>
      </c>
      <c r="L5" s="222">
        <f>SUM(G5/D5)</f>
        <v>0.2986666666666667</v>
      </c>
      <c r="M5" s="223"/>
      <c r="N5" s="50">
        <f>P5*3</f>
        <v>1125</v>
      </c>
      <c r="P5" s="50">
        <f>D5/4</f>
        <v>375</v>
      </c>
    </row>
    <row r="6" spans="1:13" ht="12.75">
      <c r="A6" s="15">
        <v>1.2</v>
      </c>
      <c r="B6" s="15" t="s">
        <v>192</v>
      </c>
      <c r="C6" s="15"/>
      <c r="D6" s="34">
        <v>3000</v>
      </c>
      <c r="E6" s="34"/>
      <c r="F6" s="31">
        <f>(D6/12)*6</f>
        <v>1500</v>
      </c>
      <c r="G6" s="16">
        <v>1312</v>
      </c>
      <c r="H6" s="16">
        <f>G6-F6</f>
        <v>-188</v>
      </c>
      <c r="I6" s="16">
        <f>G6-D6</f>
        <v>-1688</v>
      </c>
      <c r="J6" s="222"/>
      <c r="K6" s="222">
        <f>SUM(G6/F6)</f>
        <v>0.8746666666666667</v>
      </c>
      <c r="L6" s="222">
        <f>SUM(G6/D6)</f>
        <v>0.43733333333333335</v>
      </c>
      <c r="M6" s="223"/>
    </row>
    <row r="7" spans="1:16" ht="12.75">
      <c r="A7" s="15">
        <v>1.3</v>
      </c>
      <c r="B7" s="15" t="s">
        <v>193</v>
      </c>
      <c r="C7" s="15"/>
      <c r="D7" s="34">
        <v>4000</v>
      </c>
      <c r="E7" s="34"/>
      <c r="F7" s="31">
        <f>(D7/12)*6</f>
        <v>2000</v>
      </c>
      <c r="G7" s="16">
        <v>1266</v>
      </c>
      <c r="H7" s="16">
        <f>G7-F7</f>
        <v>-734</v>
      </c>
      <c r="I7" s="16">
        <f>G7-D7</f>
        <v>-2734</v>
      </c>
      <c r="J7" s="222">
        <f>SUM(G10/D10)</f>
        <v>0.28144</v>
      </c>
      <c r="K7" s="222">
        <f>SUM(G7/F7)</f>
        <v>0.633</v>
      </c>
      <c r="L7" s="222">
        <f>SUM(G7/D7)</f>
        <v>0.3165</v>
      </c>
      <c r="M7" s="223"/>
      <c r="N7" s="50">
        <f>P7*3</f>
        <v>3000</v>
      </c>
      <c r="P7" s="50">
        <f>D7/4</f>
        <v>1000</v>
      </c>
    </row>
    <row r="8" spans="1:13" ht="12.75">
      <c r="A8" s="15">
        <v>1.4</v>
      </c>
      <c r="B8" s="15" t="s">
        <v>194</v>
      </c>
      <c r="C8" s="15"/>
      <c r="D8" s="34">
        <v>500</v>
      </c>
      <c r="E8" s="34"/>
      <c r="F8" s="31">
        <f>(D8/12)*6</f>
        <v>250</v>
      </c>
      <c r="G8" s="16">
        <v>1300</v>
      </c>
      <c r="H8" s="16">
        <f>G8-F8</f>
        <v>1050</v>
      </c>
      <c r="I8" s="16">
        <f>G8-D8</f>
        <v>800</v>
      </c>
      <c r="J8" s="222"/>
      <c r="K8" s="222">
        <f>SUM(G8/F8)</f>
        <v>5.2</v>
      </c>
      <c r="L8" s="222">
        <f>SUM(G8/D8)</f>
        <v>2.6</v>
      </c>
      <c r="M8" s="223"/>
    </row>
    <row r="9" spans="1:13" ht="12.75">
      <c r="A9" s="15">
        <v>1.5</v>
      </c>
      <c r="B9" s="15" t="s">
        <v>195</v>
      </c>
      <c r="C9" s="15"/>
      <c r="D9" s="34">
        <v>200</v>
      </c>
      <c r="E9" s="34"/>
      <c r="F9" s="31">
        <f>(D9/12)*6</f>
        <v>100</v>
      </c>
      <c r="G9" s="16">
        <v>9</v>
      </c>
      <c r="H9" s="16">
        <f>G9-F9</f>
        <v>-91</v>
      </c>
      <c r="I9" s="16">
        <f>G9-D9</f>
        <v>-191</v>
      </c>
      <c r="J9" s="222"/>
      <c r="K9" s="222">
        <f>SUM(G9/F9)</f>
        <v>0.09</v>
      </c>
      <c r="L9" s="222">
        <f>SUM(G9/D9)</f>
        <v>0.045</v>
      </c>
      <c r="M9" s="223"/>
    </row>
    <row r="10" spans="1:16" ht="13.5" thickBot="1">
      <c r="A10" s="15">
        <v>1.6</v>
      </c>
      <c r="B10" s="15" t="s">
        <v>196</v>
      </c>
      <c r="C10" s="15"/>
      <c r="D10" s="34">
        <v>50000</v>
      </c>
      <c r="E10" s="34"/>
      <c r="F10" s="31">
        <f>(D10/12)*6</f>
        <v>25000</v>
      </c>
      <c r="G10" s="16">
        <v>14072</v>
      </c>
      <c r="H10" s="16">
        <f>G10-F10</f>
        <v>-10928</v>
      </c>
      <c r="I10" s="16">
        <f>G10-D10</f>
        <v>-35928</v>
      </c>
      <c r="J10" s="222" t="e">
        <f>SUM(#REF!/#REF!)</f>
        <v>#REF!</v>
      </c>
      <c r="K10" s="222">
        <f>SUM(G10/F10)</f>
        <v>0.56288</v>
      </c>
      <c r="L10" s="222">
        <f>SUM(G10/D10)</f>
        <v>0.28144</v>
      </c>
      <c r="M10" s="223"/>
      <c r="N10" s="50">
        <f>P10*3</f>
        <v>37500</v>
      </c>
      <c r="P10" s="50">
        <f>D10/4</f>
        <v>12500</v>
      </c>
    </row>
    <row r="11" spans="1:16" ht="13.5" customHeight="1" thickBot="1">
      <c r="A11" s="224" t="s">
        <v>197</v>
      </c>
      <c r="B11" s="225" t="s">
        <v>198</v>
      </c>
      <c r="C11" s="226">
        <f>SUM(C5:C10)</f>
        <v>0</v>
      </c>
      <c r="D11" s="226">
        <f>SUM(D5:D10)</f>
        <v>59200</v>
      </c>
      <c r="E11" s="226">
        <f>SUM(E5:E10)</f>
        <v>0</v>
      </c>
      <c r="F11" s="226">
        <f>SUM(F5:F10)</f>
        <v>29600</v>
      </c>
      <c r="G11" s="227">
        <f>SUM(G5:G10)</f>
        <v>18407</v>
      </c>
      <c r="H11" s="228">
        <f>G11-F11</f>
        <v>-11193</v>
      </c>
      <c r="I11" s="226">
        <f>G11-D11</f>
        <v>-40793</v>
      </c>
      <c r="J11" s="229" t="e">
        <f>SUM(#REF!/#REF!)</f>
        <v>#REF!</v>
      </c>
      <c r="K11" s="230">
        <f>SUM(G11/F11)</f>
        <v>0.6218581081081082</v>
      </c>
      <c r="L11" s="231">
        <f>SUM(G11/D11)</f>
        <v>0.3109290540540541</v>
      </c>
      <c r="M11" s="232"/>
      <c r="N11" s="50">
        <f>P11*3</f>
        <v>44400</v>
      </c>
      <c r="P11" s="50">
        <f>D11/4</f>
        <v>14800</v>
      </c>
    </row>
    <row r="12" spans="1:16" ht="14.25" customHeight="1">
      <c r="A12" s="11">
        <v>2.1</v>
      </c>
      <c r="B12" s="11" t="s">
        <v>199</v>
      </c>
      <c r="C12" s="233">
        <v>1602288.95</v>
      </c>
      <c r="D12" s="31">
        <v>629160</v>
      </c>
      <c r="E12" s="31"/>
      <c r="F12" s="31">
        <f>(D12/12)*6</f>
        <v>314580</v>
      </c>
      <c r="G12" s="12">
        <v>252374.4</v>
      </c>
      <c r="H12" s="12">
        <f>G12-F12</f>
        <v>-62205.600000000006</v>
      </c>
      <c r="I12" s="12">
        <f>G12-D12</f>
        <v>-376785.6</v>
      </c>
      <c r="J12" s="234" t="e">
        <f>SUM(#REF!/#REF!)</f>
        <v>#REF!</v>
      </c>
      <c r="K12" s="234">
        <f>SUM(G12/F12)</f>
        <v>0.8022582490940301</v>
      </c>
      <c r="L12" s="235">
        <f>SUM(G12/D12)</f>
        <v>0.40112912454701505</v>
      </c>
      <c r="M12" s="223"/>
      <c r="N12" s="50">
        <f>P12*3</f>
        <v>471870</v>
      </c>
      <c r="P12" s="50">
        <f>D12/4</f>
        <v>157290</v>
      </c>
    </row>
    <row r="13" spans="1:13" ht="12.75">
      <c r="A13" s="15">
        <v>2.2</v>
      </c>
      <c r="B13" s="15" t="s">
        <v>200</v>
      </c>
      <c r="C13" s="15"/>
      <c r="D13" s="34">
        <v>118000</v>
      </c>
      <c r="E13" s="34"/>
      <c r="F13" s="31">
        <f>(D13/12)*6</f>
        <v>59000</v>
      </c>
      <c r="G13" s="16">
        <v>68790</v>
      </c>
      <c r="H13" s="16">
        <f>G13-F13</f>
        <v>9790</v>
      </c>
      <c r="I13" s="16">
        <f>G13-D13</f>
        <v>-49210</v>
      </c>
      <c r="J13" s="222"/>
      <c r="K13" s="222">
        <f>SUM(G13/F13)</f>
        <v>1.1659322033898305</v>
      </c>
      <c r="L13" s="72">
        <f>SUM(G13/D13)</f>
        <v>0.5829661016949153</v>
      </c>
      <c r="M13" s="223"/>
    </row>
    <row r="14" spans="1:13" ht="13.5" thickBot="1">
      <c r="A14" s="204">
        <v>2.3</v>
      </c>
      <c r="B14" s="205" t="s">
        <v>201</v>
      </c>
      <c r="C14" s="205"/>
      <c r="D14" s="236">
        <v>0</v>
      </c>
      <c r="E14" s="236"/>
      <c r="F14" s="31">
        <f>(D14/12)*6</f>
        <v>0</v>
      </c>
      <c r="G14" s="18">
        <v>461.65</v>
      </c>
      <c r="H14" s="16">
        <f>G14-F14</f>
        <v>461.65</v>
      </c>
      <c r="I14" s="18">
        <f>G14-D14</f>
        <v>461.65</v>
      </c>
      <c r="J14" s="237"/>
      <c r="K14" s="222" t="e">
        <f>SUM(G14/F14)</f>
        <v>#DIV/0!</v>
      </c>
      <c r="L14" s="19" t="e">
        <f>SUM(G14/D14)</f>
        <v>#DIV/0!</v>
      </c>
      <c r="M14" s="223"/>
    </row>
    <row r="15" spans="1:16" ht="13.5" thickBot="1">
      <c r="A15" s="224" t="s">
        <v>202</v>
      </c>
      <c r="B15" s="225" t="s">
        <v>203</v>
      </c>
      <c r="C15" s="238">
        <f>SUM(C12:C12)</f>
        <v>1602288.95</v>
      </c>
      <c r="D15" s="239">
        <f>SUM(D12:D14)</f>
        <v>747160</v>
      </c>
      <c r="E15" s="226">
        <f>SUM(E12:E14)</f>
        <v>0</v>
      </c>
      <c r="F15" s="226">
        <f>SUM(F12:F14)</f>
        <v>373580</v>
      </c>
      <c r="G15" s="226">
        <f>SUM(G12:G14)</f>
        <v>321626.05000000005</v>
      </c>
      <c r="H15" s="228">
        <f>G15-F15</f>
        <v>-51953.94999999995</v>
      </c>
      <c r="I15" s="226">
        <f>G15-D15</f>
        <v>-425533.94999999995</v>
      </c>
      <c r="J15" s="229">
        <f>SUM(G17/D17)</f>
        <v>0.069</v>
      </c>
      <c r="K15" s="230">
        <f>SUM(G15/F15)</f>
        <v>0.8609295197815731</v>
      </c>
      <c r="L15" s="231">
        <f>SUM(G15/D15)</f>
        <v>0.43046475989078653</v>
      </c>
      <c r="M15" s="232"/>
      <c r="N15" s="50">
        <f>P15*3</f>
        <v>560370</v>
      </c>
      <c r="P15" s="50">
        <f>D15/4</f>
        <v>186790</v>
      </c>
    </row>
    <row r="16" spans="1:16" ht="12.75">
      <c r="A16" s="240">
        <v>3.1</v>
      </c>
      <c r="B16" s="11" t="s">
        <v>204</v>
      </c>
      <c r="C16" s="11"/>
      <c r="D16" s="31">
        <v>45000</v>
      </c>
      <c r="E16" s="31"/>
      <c r="F16" s="31">
        <f>(D16/12)*6</f>
        <v>22500</v>
      </c>
      <c r="G16" s="12">
        <v>38486</v>
      </c>
      <c r="H16" s="12">
        <f>G16-F16</f>
        <v>15986</v>
      </c>
      <c r="I16" s="12">
        <f>G16-D16</f>
        <v>-6514</v>
      </c>
      <c r="J16" s="234">
        <f>SUM(G20/D20)</f>
        <v>0.374</v>
      </c>
      <c r="K16" s="234">
        <f>SUM(G16/F16)</f>
        <v>1.710488888888889</v>
      </c>
      <c r="L16" s="235">
        <f>SUM(G16/D16)</f>
        <v>0.8552444444444445</v>
      </c>
      <c r="M16" s="223"/>
      <c r="N16" s="50">
        <f>P16*3</f>
        <v>33750</v>
      </c>
      <c r="P16" s="50">
        <f>D16/4</f>
        <v>11250</v>
      </c>
    </row>
    <row r="17" spans="1:16" ht="12.75">
      <c r="A17" s="241">
        <v>3.2</v>
      </c>
      <c r="B17" s="242" t="s">
        <v>205</v>
      </c>
      <c r="C17" s="15"/>
      <c r="D17" s="34">
        <v>2000</v>
      </c>
      <c r="E17" s="34"/>
      <c r="F17" s="31">
        <f>(D17/12)*6</f>
        <v>1000</v>
      </c>
      <c r="G17" s="16">
        <v>138</v>
      </c>
      <c r="H17" s="16">
        <f>G17-F17</f>
        <v>-862</v>
      </c>
      <c r="I17" s="16">
        <f>G17-D17</f>
        <v>-1862</v>
      </c>
      <c r="J17" s="222">
        <f>SUM(G22/D22)</f>
        <v>0.187</v>
      </c>
      <c r="K17" s="222">
        <f>SUM(G17/F17)</f>
        <v>0.138</v>
      </c>
      <c r="L17" s="72">
        <f>SUM(G17/D17)</f>
        <v>0.069</v>
      </c>
      <c r="M17" s="223"/>
      <c r="N17" s="50">
        <f>P17*3</f>
        <v>1500</v>
      </c>
      <c r="P17" s="50">
        <f>D17/4</f>
        <v>500</v>
      </c>
    </row>
    <row r="18" spans="1:20" ht="13.5" thickBot="1">
      <c r="A18" s="243"/>
      <c r="B18" s="242"/>
      <c r="C18" s="17"/>
      <c r="D18" s="236"/>
      <c r="E18" s="236"/>
      <c r="F18" s="31"/>
      <c r="G18" s="18"/>
      <c r="H18" s="18"/>
      <c r="I18" s="18"/>
      <c r="J18" s="237"/>
      <c r="K18" s="237"/>
      <c r="L18" s="19"/>
      <c r="M18" s="223"/>
      <c r="N18" s="50">
        <f>P18*3</f>
        <v>0</v>
      </c>
      <c r="P18" s="50">
        <f>D18/4</f>
        <v>0</v>
      </c>
      <c r="T18" s="50">
        <f>67053+82753+82853+82583+82953+83953+75781+83653+83654+83554+83554.5+95254.5</f>
        <v>987599</v>
      </c>
    </row>
    <row r="19" spans="1:20" ht="13.5" thickBot="1">
      <c r="A19" s="244" t="s">
        <v>206</v>
      </c>
      <c r="B19" s="245" t="s">
        <v>207</v>
      </c>
      <c r="C19" s="246">
        <f>SUM(C16:C18)</f>
        <v>0</v>
      </c>
      <c r="D19" s="239">
        <f>SUM(D16:D18)</f>
        <v>47000</v>
      </c>
      <c r="E19" s="226">
        <f>SUM(E16:E18)</f>
        <v>0</v>
      </c>
      <c r="F19" s="226">
        <f>SUM(F16:F18)</f>
        <v>23500</v>
      </c>
      <c r="G19" s="227">
        <f>SUM(G16:G18)</f>
        <v>38624</v>
      </c>
      <c r="H19" s="228">
        <f>G19-F19</f>
        <v>15124</v>
      </c>
      <c r="I19" s="226">
        <f>G19-D19</f>
        <v>-8376</v>
      </c>
      <c r="J19" s="226">
        <f>SUM(J16:J18)</f>
        <v>0.5609999999999999</v>
      </c>
      <c r="K19" s="230">
        <f>SUM(G19/F19)</f>
        <v>1.6435744680851063</v>
      </c>
      <c r="L19" s="231">
        <f>SUM(G19/D19)</f>
        <v>0.8217872340425532</v>
      </c>
      <c r="M19" s="223"/>
      <c r="T19" s="50">
        <v>232662</v>
      </c>
    </row>
    <row r="20" spans="1:20" ht="12.75">
      <c r="A20" s="240">
        <v>4.1</v>
      </c>
      <c r="B20" s="11" t="s">
        <v>208</v>
      </c>
      <c r="C20" s="11"/>
      <c r="D20" s="31">
        <v>1000</v>
      </c>
      <c r="E20" s="31"/>
      <c r="F20" s="31">
        <f>(D20/12)*6</f>
        <v>500</v>
      </c>
      <c r="G20" s="12">
        <v>374</v>
      </c>
      <c r="H20" s="12">
        <f>G20-F20</f>
        <v>-126</v>
      </c>
      <c r="I20" s="12">
        <f>G20-D20</f>
        <v>-626</v>
      </c>
      <c r="J20" s="234">
        <f>SUM(G23/D23)</f>
        <v>0.43305</v>
      </c>
      <c r="K20" s="234">
        <f>SUM(G20/F20)</f>
        <v>0.748</v>
      </c>
      <c r="L20" s="235">
        <f>SUM(G20/D20)</f>
        <v>0.374</v>
      </c>
      <c r="M20" s="223"/>
      <c r="N20" s="50">
        <f>P20*3</f>
        <v>750</v>
      </c>
      <c r="P20" s="50">
        <f>D20/4</f>
        <v>250</v>
      </c>
      <c r="T20" s="50">
        <f>T19-T18</f>
        <v>-754937</v>
      </c>
    </row>
    <row r="21" spans="1:16" ht="13.5" thickBot="1">
      <c r="A21" s="243">
        <v>4.2</v>
      </c>
      <c r="B21" s="17" t="s">
        <v>209</v>
      </c>
      <c r="C21" s="17"/>
      <c r="D21" s="236">
        <v>1000</v>
      </c>
      <c r="E21" s="236"/>
      <c r="F21" s="31">
        <f>(D21/12)*6</f>
        <v>500</v>
      </c>
      <c r="G21" s="18">
        <v>0</v>
      </c>
      <c r="H21" s="18">
        <f>G21-F21</f>
        <v>-500</v>
      </c>
      <c r="I21" s="18">
        <f>G21-D21</f>
        <v>-1000</v>
      </c>
      <c r="J21" s="237"/>
      <c r="K21" s="237">
        <f>SUM(G21/F21)</f>
        <v>0</v>
      </c>
      <c r="L21" s="19">
        <f>SUM(G21/D21)</f>
        <v>0</v>
      </c>
      <c r="M21" s="223"/>
      <c r="N21" s="50">
        <f>P21*3</f>
        <v>750</v>
      </c>
      <c r="P21" s="50">
        <f>D21/4</f>
        <v>250</v>
      </c>
    </row>
    <row r="22" spans="1:16" ht="13.5" thickBot="1">
      <c r="A22" s="247" t="s">
        <v>210</v>
      </c>
      <c r="B22" s="248" t="s">
        <v>211</v>
      </c>
      <c r="C22" s="226">
        <v>0</v>
      </c>
      <c r="D22" s="226">
        <f>SUM(D20:D21)</f>
        <v>2000</v>
      </c>
      <c r="E22" s="246">
        <f>SUM(E20:E21)</f>
        <v>0</v>
      </c>
      <c r="F22" s="226">
        <f>SUM(F20:F21)</f>
        <v>1000</v>
      </c>
      <c r="G22" s="226">
        <f>SUM(G20:G21)</f>
        <v>374</v>
      </c>
      <c r="H22" s="249">
        <f>G22-F22</f>
        <v>-626</v>
      </c>
      <c r="I22" s="226">
        <f>G22-D22</f>
        <v>-1626</v>
      </c>
      <c r="J22" s="250" t="e">
        <f>SUM(G24/D24)</f>
        <v>#DIV/0!</v>
      </c>
      <c r="K22" s="230">
        <f>SUM(G22/F22)</f>
        <v>0.374</v>
      </c>
      <c r="L22" s="231">
        <f>SUM(G22/D22)</f>
        <v>0.187</v>
      </c>
      <c r="M22" s="232"/>
      <c r="N22" s="50">
        <f>P22*3</f>
        <v>1500</v>
      </c>
      <c r="P22" s="50">
        <f>D22/4</f>
        <v>500</v>
      </c>
    </row>
    <row r="23" spans="1:16" ht="12.75">
      <c r="A23" s="15">
        <v>5.1</v>
      </c>
      <c r="B23" s="15" t="s">
        <v>212</v>
      </c>
      <c r="C23" s="11"/>
      <c r="D23" s="16">
        <v>2000</v>
      </c>
      <c r="E23" s="12"/>
      <c r="F23" s="12">
        <f>(D23/12)*6</f>
        <v>1000</v>
      </c>
      <c r="G23" s="12">
        <v>866.1</v>
      </c>
      <c r="H23" s="12">
        <f>G23-F23</f>
        <v>-133.89999999999998</v>
      </c>
      <c r="I23" s="12">
        <f>G23-D23</f>
        <v>-1133.9</v>
      </c>
      <c r="J23" s="234" t="e">
        <f>SUM(#REF!/#REF!)</f>
        <v>#REF!</v>
      </c>
      <c r="K23" s="234">
        <f>SUM(G23/F23)</f>
        <v>0.8661</v>
      </c>
      <c r="L23" s="235">
        <f>SUM(G23/D23)</f>
        <v>0.43305</v>
      </c>
      <c r="M23" s="223"/>
      <c r="N23" s="50">
        <f>P23*3</f>
        <v>1500</v>
      </c>
      <c r="P23" s="50">
        <f>D23/4</f>
        <v>500</v>
      </c>
    </row>
    <row r="24" spans="1:16" ht="12.75">
      <c r="A24" s="15">
        <v>5.2</v>
      </c>
      <c r="B24" s="15" t="s">
        <v>213</v>
      </c>
      <c r="C24" s="15"/>
      <c r="D24" s="16"/>
      <c r="E24" s="16"/>
      <c r="F24" s="12">
        <f>(D24/12)*6</f>
        <v>0</v>
      </c>
      <c r="G24" s="16">
        <v>0</v>
      </c>
      <c r="H24" s="16">
        <f>G24-F24</f>
        <v>0</v>
      </c>
      <c r="I24" s="16">
        <f>G24-D24</f>
        <v>0</v>
      </c>
      <c r="J24" s="222">
        <f>SUM(G28/D28)</f>
        <v>0.9735116279069769</v>
      </c>
      <c r="K24" s="222" t="e">
        <f>SUM(G24/F24)</f>
        <v>#DIV/0!</v>
      </c>
      <c r="L24" s="72" t="e">
        <f>SUM(G24/D24)</f>
        <v>#DIV/0!</v>
      </c>
      <c r="M24" s="223"/>
      <c r="N24" s="50">
        <f>P24*3</f>
        <v>0</v>
      </c>
      <c r="P24" s="50">
        <f>D24/4</f>
        <v>0</v>
      </c>
    </row>
    <row r="25" spans="1:16" ht="12.75">
      <c r="A25" s="15">
        <v>5.3</v>
      </c>
      <c r="B25" s="15" t="s">
        <v>214</v>
      </c>
      <c r="C25" s="15"/>
      <c r="D25" s="16">
        <v>1000</v>
      </c>
      <c r="E25" s="16"/>
      <c r="F25" s="12">
        <f>(D25/12)*6</f>
        <v>500</v>
      </c>
      <c r="G25" s="16">
        <v>340</v>
      </c>
      <c r="H25" s="16">
        <f>G25-F25</f>
        <v>-160</v>
      </c>
      <c r="I25" s="16">
        <f>G25-D25</f>
        <v>-660</v>
      </c>
      <c r="J25" s="222"/>
      <c r="K25" s="222">
        <f>SUM(G25/F25)</f>
        <v>0.68</v>
      </c>
      <c r="L25" s="72">
        <f>SUM(G25/D25)</f>
        <v>0.34</v>
      </c>
      <c r="M25" s="223"/>
      <c r="N25" s="50">
        <f>P25*3</f>
        <v>750</v>
      </c>
      <c r="P25" s="50">
        <f>D25/4</f>
        <v>250</v>
      </c>
    </row>
    <row r="26" spans="1:13" ht="12.75">
      <c r="A26" s="15">
        <v>5.4</v>
      </c>
      <c r="B26" s="32" t="s">
        <v>215</v>
      </c>
      <c r="C26" s="15"/>
      <c r="D26" s="16">
        <v>1300</v>
      </c>
      <c r="E26" s="16"/>
      <c r="F26" s="12">
        <f>(D26/12)*6</f>
        <v>650</v>
      </c>
      <c r="G26" s="16">
        <v>2980</v>
      </c>
      <c r="H26" s="16">
        <f>G26-F26</f>
        <v>2330</v>
      </c>
      <c r="I26" s="16">
        <f>G26-D26</f>
        <v>1680</v>
      </c>
      <c r="J26" s="222"/>
      <c r="K26" s="222">
        <f>SUM(G26/F26)</f>
        <v>4.584615384615384</v>
      </c>
      <c r="L26" s="72">
        <f>SUM(G26/D26)</f>
        <v>2.292307692307692</v>
      </c>
      <c r="M26" s="223"/>
    </row>
    <row r="27" spans="1:13" ht="13.5" thickBot="1">
      <c r="A27" s="15">
        <v>5.5</v>
      </c>
      <c r="B27" s="15" t="s">
        <v>216</v>
      </c>
      <c r="C27" s="15"/>
      <c r="D27" s="16"/>
      <c r="E27" s="16"/>
      <c r="F27" s="12">
        <f>(D27/12)*6</f>
        <v>0</v>
      </c>
      <c r="G27" s="16">
        <v>0</v>
      </c>
      <c r="H27" s="16">
        <f>G27-F27</f>
        <v>0</v>
      </c>
      <c r="I27" s="16">
        <f>G27-D27</f>
        <v>0</v>
      </c>
      <c r="J27" s="222"/>
      <c r="K27" s="222" t="e">
        <f>SUM(G27/F27)</f>
        <v>#DIV/0!</v>
      </c>
      <c r="L27" s="72" t="e">
        <f>SUM(G27/D27)</f>
        <v>#DIV/0!</v>
      </c>
      <c r="M27" s="223"/>
    </row>
    <row r="28" spans="1:16" ht="13.5" thickBot="1">
      <c r="A28" s="251" t="s">
        <v>217</v>
      </c>
      <c r="B28" s="248" t="s">
        <v>218</v>
      </c>
      <c r="C28" s="226">
        <v>0</v>
      </c>
      <c r="D28" s="226">
        <f>SUM(D23:D27)</f>
        <v>4300</v>
      </c>
      <c r="E28" s="226">
        <f>SUM(E23:E24)</f>
        <v>0</v>
      </c>
      <c r="F28" s="227">
        <f>SUM(F23:F27)</f>
        <v>2150</v>
      </c>
      <c r="G28" s="227">
        <f>SUM(G23:G27)</f>
        <v>4186.1</v>
      </c>
      <c r="H28" s="249">
        <f>G28-F28</f>
        <v>2036.1000000000004</v>
      </c>
      <c r="I28" s="226">
        <f>G28-D28</f>
        <v>-113.89999999999964</v>
      </c>
      <c r="J28" s="229">
        <f>SUM(G29/D29)</f>
        <v>0.41713333333333336</v>
      </c>
      <c r="K28" s="230">
        <f>SUM(G28/F28)</f>
        <v>1.9470232558139537</v>
      </c>
      <c r="L28" s="231">
        <f>SUM(G28/D28)</f>
        <v>0.9735116279069769</v>
      </c>
      <c r="M28" s="232"/>
      <c r="N28" s="50">
        <f>P28*3</f>
        <v>3225</v>
      </c>
      <c r="P28" s="50">
        <f>D28/4</f>
        <v>1075</v>
      </c>
    </row>
    <row r="29" spans="1:16" ht="12.75">
      <c r="A29" s="15">
        <v>6.1</v>
      </c>
      <c r="B29" s="11" t="s">
        <v>219</v>
      </c>
      <c r="C29" s="11"/>
      <c r="D29" s="31">
        <v>30000</v>
      </c>
      <c r="E29" s="31"/>
      <c r="F29" s="31">
        <f>(D29/12)*6</f>
        <v>15000</v>
      </c>
      <c r="G29" s="12">
        <v>12514</v>
      </c>
      <c r="H29" s="12">
        <f>G29-F29</f>
        <v>-2486</v>
      </c>
      <c r="I29" s="12">
        <f>G29-D29</f>
        <v>-17486</v>
      </c>
      <c r="J29" s="234">
        <f>SUM(G31/D31)</f>
        <v>0.2997390872194152</v>
      </c>
      <c r="K29" s="234">
        <f>SUM(G29/F29)</f>
        <v>0.8342666666666667</v>
      </c>
      <c r="L29" s="235">
        <f>SUM(G29/D29)</f>
        <v>0.41713333333333336</v>
      </c>
      <c r="M29" s="223"/>
      <c r="N29" s="50">
        <f>P29*3</f>
        <v>22500</v>
      </c>
      <c r="P29" s="50">
        <f>D29/4</f>
        <v>7500</v>
      </c>
    </row>
    <row r="30" spans="1:16" ht="12.75">
      <c r="A30" s="15">
        <v>6.2</v>
      </c>
      <c r="B30" s="15" t="s">
        <v>220</v>
      </c>
      <c r="C30" s="15"/>
      <c r="D30" s="34">
        <v>35000</v>
      </c>
      <c r="E30" s="34">
        <v>9500</v>
      </c>
      <c r="F30" s="31">
        <f>(D30/12)*6</f>
        <v>17500</v>
      </c>
      <c r="G30" s="16">
        <v>19350</v>
      </c>
      <c r="H30" s="16">
        <f>G30-F30</f>
        <v>1850</v>
      </c>
      <c r="I30" s="16">
        <f>G30-D30</f>
        <v>-15650</v>
      </c>
      <c r="J30" s="222" t="e">
        <f>SUM(G32/D32)</f>
        <v>#DIV/0!</v>
      </c>
      <c r="K30" s="222">
        <f>SUM(G30/F30)</f>
        <v>1.1057142857142856</v>
      </c>
      <c r="L30" s="72">
        <f>SUM(G30/D30)</f>
        <v>0.5528571428571428</v>
      </c>
      <c r="M30" s="223"/>
      <c r="N30" s="50">
        <f>P30*3</f>
        <v>26250</v>
      </c>
      <c r="P30" s="50">
        <f>D30/4</f>
        <v>8750</v>
      </c>
    </row>
    <row r="31" spans="1:16" ht="12.75">
      <c r="A31" s="15">
        <v>6.3</v>
      </c>
      <c r="B31" s="15" t="s">
        <v>221</v>
      </c>
      <c r="C31" s="15"/>
      <c r="D31" s="34">
        <v>24146</v>
      </c>
      <c r="E31" s="34"/>
      <c r="F31" s="31">
        <f>(D31/12)*6</f>
        <v>12073</v>
      </c>
      <c r="G31" s="16">
        <v>7237.5</v>
      </c>
      <c r="H31" s="16">
        <f>G31-F31</f>
        <v>-4835.5</v>
      </c>
      <c r="I31" s="16">
        <f>G31-D31</f>
        <v>-16908.5</v>
      </c>
      <c r="J31" s="222" t="e">
        <f>SUM(#REF!/#REF!)</f>
        <v>#REF!</v>
      </c>
      <c r="K31" s="222">
        <f>SUM(G31/F31)</f>
        <v>0.5994781744388304</v>
      </c>
      <c r="L31" s="72">
        <f>SUM(G31/D31)</f>
        <v>0.2997390872194152</v>
      </c>
      <c r="M31" s="223"/>
      <c r="N31" s="50">
        <f>P31*3</f>
        <v>18109.5</v>
      </c>
      <c r="P31" s="50">
        <f>D31/4</f>
        <v>6036.5</v>
      </c>
    </row>
    <row r="32" spans="1:16" ht="13.5" thickBot="1">
      <c r="A32" s="15"/>
      <c r="B32" s="15"/>
      <c r="C32" s="15"/>
      <c r="D32" s="34"/>
      <c r="E32" s="34"/>
      <c r="F32" s="34"/>
      <c r="G32" s="16"/>
      <c r="H32" s="16">
        <f>G32-F32</f>
        <v>0</v>
      </c>
      <c r="I32" s="16"/>
      <c r="J32" s="222"/>
      <c r="K32" s="222" t="e">
        <f>SUM(G32/F32)</f>
        <v>#DIV/0!</v>
      </c>
      <c r="L32" s="72"/>
      <c r="M32" s="223"/>
      <c r="N32" s="50">
        <f>P32*3</f>
        <v>0</v>
      </c>
      <c r="P32" s="50">
        <f>D32/4</f>
        <v>0</v>
      </c>
    </row>
    <row r="33" spans="1:16" ht="12.75" customHeight="1" thickBot="1">
      <c r="A33" s="252" t="s">
        <v>222</v>
      </c>
      <c r="B33" s="248" t="s">
        <v>223</v>
      </c>
      <c r="C33" s="226">
        <v>0</v>
      </c>
      <c r="D33" s="226">
        <f>SUM(D29:D32)</f>
        <v>89146</v>
      </c>
      <c r="E33" s="226">
        <f>SUM(E29:E32)</f>
        <v>9500</v>
      </c>
      <c r="F33" s="227">
        <f>SUM(F29:F32)</f>
        <v>44573</v>
      </c>
      <c r="G33" s="227">
        <f>SUM(G29:G32)</f>
        <v>39101.5</v>
      </c>
      <c r="H33" s="249">
        <f>G33-F33</f>
        <v>-5471.5</v>
      </c>
      <c r="I33" s="226">
        <f>G33-D33</f>
        <v>-50044.5</v>
      </c>
      <c r="J33" s="229">
        <f>SUM(G40/D40)</f>
        <v>0.44753125</v>
      </c>
      <c r="K33" s="230">
        <f>SUM(G33/F33)</f>
        <v>0.8772463150337648</v>
      </c>
      <c r="L33" s="231">
        <f>SUM(G33/D33)</f>
        <v>0.4386231575168824</v>
      </c>
      <c r="M33" s="232"/>
      <c r="N33" s="50">
        <f>P33*3</f>
        <v>66859.5</v>
      </c>
      <c r="P33" s="50">
        <f>D33/4</f>
        <v>22286.5</v>
      </c>
    </row>
    <row r="34" spans="1:16" ht="12.75" hidden="1">
      <c r="A34" s="205">
        <v>23</v>
      </c>
      <c r="B34" s="205" t="s">
        <v>224</v>
      </c>
      <c r="C34" s="205"/>
      <c r="D34" s="253">
        <v>0</v>
      </c>
      <c r="E34" s="254"/>
      <c r="F34" s="254"/>
      <c r="G34" s="253"/>
      <c r="H34" s="12">
        <f>G34-F34</f>
        <v>0</v>
      </c>
      <c r="I34" s="124">
        <f>G34-D34</f>
        <v>0</v>
      </c>
      <c r="J34" s="234" t="e">
        <f>SUM(#REF!/#REF!)</f>
        <v>#REF!</v>
      </c>
      <c r="K34" s="234" t="e">
        <f>SUM(G34/F34)</f>
        <v>#DIV/0!</v>
      </c>
      <c r="L34" s="235" t="e">
        <f>SUM(G34/D34)</f>
        <v>#DIV/0!</v>
      </c>
      <c r="M34" s="223"/>
      <c r="N34" s="50">
        <f>P34*3</f>
        <v>0</v>
      </c>
      <c r="P34" s="50">
        <f>D34/4</f>
        <v>0</v>
      </c>
    </row>
    <row r="35" spans="1:13" ht="12.75">
      <c r="A35" s="15">
        <v>7.1</v>
      </c>
      <c r="B35" s="15" t="s">
        <v>225</v>
      </c>
      <c r="C35" s="15"/>
      <c r="D35" s="34">
        <v>100000</v>
      </c>
      <c r="E35" s="34"/>
      <c r="F35" s="34">
        <f>(D35/12)*6</f>
        <v>50000</v>
      </c>
      <c r="G35" s="34">
        <v>55870.5</v>
      </c>
      <c r="H35" s="16">
        <f>G35-F35</f>
        <v>5870.5</v>
      </c>
      <c r="I35" s="130">
        <f>G35-D35</f>
        <v>-44129.5</v>
      </c>
      <c r="J35" s="222"/>
      <c r="K35" s="222">
        <f>SUM(G35/F35)</f>
        <v>1.11741</v>
      </c>
      <c r="L35" s="72">
        <f>G35/D35</f>
        <v>0.558705</v>
      </c>
      <c r="M35" s="223"/>
    </row>
    <row r="36" spans="1:13" ht="12.75">
      <c r="A36" s="15">
        <v>7.2</v>
      </c>
      <c r="B36" s="15" t="s">
        <v>226</v>
      </c>
      <c r="C36" s="15"/>
      <c r="D36" s="34">
        <v>123744</v>
      </c>
      <c r="E36" s="34"/>
      <c r="F36" s="34">
        <f>(D36/12)*6</f>
        <v>61872</v>
      </c>
      <c r="G36" s="34">
        <v>1676.06</v>
      </c>
      <c r="H36" s="16">
        <f>G36-F36</f>
        <v>-60195.94</v>
      </c>
      <c r="I36" s="130">
        <f>G36-D36</f>
        <v>-122067.94</v>
      </c>
      <c r="J36" s="222"/>
      <c r="K36" s="222">
        <f>SUM(G36/F36)</f>
        <v>0.027089151797258855</v>
      </c>
      <c r="L36" s="72">
        <f>G36/D36</f>
        <v>0.013544575898629427</v>
      </c>
      <c r="M36" s="223"/>
    </row>
    <row r="37" spans="1:13" ht="12.75">
      <c r="A37" s="15">
        <v>7.3</v>
      </c>
      <c r="B37" s="15" t="s">
        <v>227</v>
      </c>
      <c r="C37" s="15"/>
      <c r="D37" s="34">
        <v>2000</v>
      </c>
      <c r="E37" s="34"/>
      <c r="F37" s="34">
        <f>(D37/12)*6</f>
        <v>1000</v>
      </c>
      <c r="G37" s="34">
        <v>15856.72</v>
      </c>
      <c r="H37" s="16">
        <f>G37-F37</f>
        <v>14856.72</v>
      </c>
      <c r="I37" s="130">
        <f>G37-D37</f>
        <v>13856.72</v>
      </c>
      <c r="J37" s="222"/>
      <c r="K37" s="222">
        <f>SUM(G37/F37)</f>
        <v>15.85672</v>
      </c>
      <c r="L37" s="72">
        <f>G37/D37</f>
        <v>7.92836</v>
      </c>
      <c r="M37" s="223"/>
    </row>
    <row r="38" spans="1:13" ht="13.5" thickBot="1">
      <c r="A38" s="15">
        <v>7.4</v>
      </c>
      <c r="B38" s="15" t="s">
        <v>228</v>
      </c>
      <c r="C38" s="15"/>
      <c r="D38" s="34"/>
      <c r="E38" s="34"/>
      <c r="F38" s="34"/>
      <c r="G38" s="34">
        <v>1365</v>
      </c>
      <c r="H38" s="16">
        <f>G38-F38</f>
        <v>1365</v>
      </c>
      <c r="I38" s="130">
        <f>G38-D38</f>
        <v>1365</v>
      </c>
      <c r="J38" s="222"/>
      <c r="K38" s="222" t="e">
        <f>SUM(G38/F38)</f>
        <v>#DIV/0!</v>
      </c>
      <c r="L38" s="72" t="e">
        <f>G38/D38</f>
        <v>#DIV/0!</v>
      </c>
      <c r="M38" s="223"/>
    </row>
    <row r="39" spans="1:13" ht="12.75">
      <c r="A39" s="255" t="s">
        <v>229</v>
      </c>
      <c r="B39" s="255" t="s">
        <v>230</v>
      </c>
      <c r="C39" s="256">
        <v>0</v>
      </c>
      <c r="D39" s="257">
        <f>SUM(D34:D38)</f>
        <v>225744</v>
      </c>
      <c r="E39" s="258"/>
      <c r="F39" s="258">
        <f>SUM(F35:F38)</f>
        <v>112872</v>
      </c>
      <c r="G39" s="259">
        <f>SUM(G35:G38)</f>
        <v>74768.28</v>
      </c>
      <c r="H39" s="259">
        <f>G39-F39</f>
        <v>-38103.72</v>
      </c>
      <c r="I39" s="259">
        <f>G39-D39</f>
        <v>-150975.72</v>
      </c>
      <c r="J39" s="260"/>
      <c r="K39" s="261">
        <f>SUM(G39/F39)</f>
        <v>0.6624165426323623</v>
      </c>
      <c r="L39" s="262">
        <f>G39/D39</f>
        <v>0.33120827131618114</v>
      </c>
      <c r="M39" s="223"/>
    </row>
    <row r="40" spans="1:16" ht="12.75">
      <c r="A40" s="241">
        <v>8.1</v>
      </c>
      <c r="B40" s="15" t="s">
        <v>231</v>
      </c>
      <c r="C40" s="15"/>
      <c r="D40" s="34">
        <v>80000</v>
      </c>
      <c r="E40" s="34"/>
      <c r="F40" s="34">
        <f>(D40/12)*6</f>
        <v>40000</v>
      </c>
      <c r="G40" s="16">
        <v>35802.5</v>
      </c>
      <c r="H40" s="16">
        <f>G40-F40</f>
        <v>-4197.5</v>
      </c>
      <c r="I40" s="16">
        <f>G40-D40</f>
        <v>-44197.5</v>
      </c>
      <c r="J40" s="222">
        <f>SUM(G43/D43)</f>
        <v>0.4641123188405797</v>
      </c>
      <c r="K40" s="222">
        <f>SUM(G40/F40)</f>
        <v>0.8950625</v>
      </c>
      <c r="L40" s="72">
        <f>SUM(G40/D40)</f>
        <v>0.44753125</v>
      </c>
      <c r="M40" s="223"/>
      <c r="N40" s="50">
        <f>P40*3</f>
        <v>60000</v>
      </c>
      <c r="P40" s="50">
        <f>D40/4</f>
        <v>20000</v>
      </c>
    </row>
    <row r="41" spans="1:16" ht="12.75">
      <c r="A41" s="68">
        <v>8.2</v>
      </c>
      <c r="B41" s="242" t="s">
        <v>232</v>
      </c>
      <c r="C41" s="15"/>
      <c r="D41" s="34">
        <v>2800</v>
      </c>
      <c r="E41" s="34"/>
      <c r="F41" s="34">
        <f>(D41/12)*6</f>
        <v>1400</v>
      </c>
      <c r="G41" s="16">
        <v>2041</v>
      </c>
      <c r="H41" s="16">
        <f>G41-F41</f>
        <v>641</v>
      </c>
      <c r="I41" s="16">
        <f>G41-D41</f>
        <v>-759</v>
      </c>
      <c r="J41" s="222"/>
      <c r="K41" s="222">
        <f>SUM(G41/F41)</f>
        <v>1.457857142857143</v>
      </c>
      <c r="L41" s="72">
        <f>SUM(G41/D41)</f>
        <v>0.7289285714285715</v>
      </c>
      <c r="M41" s="223"/>
      <c r="N41" s="50" t="e">
        <f>P41*3</f>
        <v>#REF!</v>
      </c>
      <c r="P41" s="50" t="e">
        <f>#REF!/4</f>
        <v>#REF!</v>
      </c>
    </row>
    <row r="42" spans="1:13" ht="12.75">
      <c r="A42" s="15">
        <v>8.3</v>
      </c>
      <c r="B42" s="15" t="s">
        <v>233</v>
      </c>
      <c r="C42" s="15"/>
      <c r="D42" s="15"/>
      <c r="E42" s="15"/>
      <c r="F42" s="15"/>
      <c r="G42" s="16">
        <v>585</v>
      </c>
      <c r="H42" s="16">
        <f>G42-F42</f>
        <v>585</v>
      </c>
      <c r="I42" s="16">
        <f>G42-D42</f>
        <v>585</v>
      </c>
      <c r="J42" s="15"/>
      <c r="K42" s="222" t="e">
        <f>SUM(G42/F42)</f>
        <v>#DIV/0!</v>
      </c>
      <c r="L42" s="72" t="e">
        <f>SUM(G42/D42)</f>
        <v>#DIV/0!</v>
      </c>
      <c r="M42" s="223"/>
    </row>
    <row r="43" spans="1:16" ht="13.5" thickBot="1">
      <c r="A43" s="263" t="s">
        <v>234</v>
      </c>
      <c r="B43" s="264" t="s">
        <v>235</v>
      </c>
      <c r="C43" s="265">
        <v>0</v>
      </c>
      <c r="D43" s="265">
        <f>SUM(D40:E42)</f>
        <v>82800</v>
      </c>
      <c r="E43" s="265">
        <f>SUM(E34:E40)</f>
        <v>0</v>
      </c>
      <c r="F43" s="266">
        <f>SUM(F40:F42)</f>
        <v>41400</v>
      </c>
      <c r="G43" s="266">
        <f>SUM(G40:G42)</f>
        <v>38428.5</v>
      </c>
      <c r="H43" s="267">
        <f>G43-F43</f>
        <v>-2971.5</v>
      </c>
      <c r="I43" s="265">
        <f>G43-D43</f>
        <v>-44371.5</v>
      </c>
      <c r="J43" s="268" t="e">
        <f>SUM(#REF!/#REF!)</f>
        <v>#REF!</v>
      </c>
      <c r="K43" s="269">
        <f>SUM(G43/F43)</f>
        <v>0.9282246376811594</v>
      </c>
      <c r="L43" s="270">
        <f>SUM(G43/D43)</f>
        <v>0.4641123188405797</v>
      </c>
      <c r="M43" s="232"/>
      <c r="N43" s="50">
        <f>P43*3</f>
        <v>62100</v>
      </c>
      <c r="P43" s="50">
        <f>D43/4</f>
        <v>20700</v>
      </c>
    </row>
    <row r="44" spans="1:16" ht="12.75">
      <c r="A44" s="11">
        <v>9.1</v>
      </c>
      <c r="B44" s="15" t="s">
        <v>236</v>
      </c>
      <c r="C44" s="271">
        <v>7754</v>
      </c>
      <c r="D44" s="34">
        <v>15000</v>
      </c>
      <c r="E44" s="34"/>
      <c r="F44" s="34">
        <f>(D44/12)*6</f>
        <v>7500</v>
      </c>
      <c r="G44" s="16">
        <v>4505</v>
      </c>
      <c r="H44" s="16">
        <f>G44-F44</f>
        <v>-2995</v>
      </c>
      <c r="I44" s="16">
        <f>G44-D44</f>
        <v>-10495</v>
      </c>
      <c r="J44" s="222" t="e">
        <f>SUM(#REF!/#REF!)</f>
        <v>#REF!</v>
      </c>
      <c r="K44" s="222">
        <f>SUM(G44/F44)</f>
        <v>0.6006666666666667</v>
      </c>
      <c r="L44" s="72">
        <f>SUM(G44/D44)</f>
        <v>0.30033333333333334</v>
      </c>
      <c r="M44" s="223"/>
      <c r="N44" s="50">
        <f>P44*3</f>
        <v>11250</v>
      </c>
      <c r="P44" s="50">
        <f>D44/4</f>
        <v>3750</v>
      </c>
    </row>
    <row r="45" spans="1:16" ht="12.75">
      <c r="A45" s="15">
        <v>9.2</v>
      </c>
      <c r="B45" s="15" t="s">
        <v>237</v>
      </c>
      <c r="C45" s="15"/>
      <c r="D45" s="34">
        <v>2800</v>
      </c>
      <c r="E45" s="34"/>
      <c r="F45" s="34">
        <f>(D45/12)*6</f>
        <v>1400</v>
      </c>
      <c r="G45" s="16">
        <v>4434.5</v>
      </c>
      <c r="H45" s="16">
        <f>G45-F45</f>
        <v>3034.5</v>
      </c>
      <c r="I45" s="16">
        <f>G45-D45</f>
        <v>1634.5</v>
      </c>
      <c r="J45" s="222" t="e">
        <f>SUM(#REF!/#REF!)</f>
        <v>#REF!</v>
      </c>
      <c r="K45" s="222">
        <f>SUM(G45/F45)</f>
        <v>3.1675</v>
      </c>
      <c r="L45" s="72">
        <f>SUM(G45/D45)</f>
        <v>1.58375</v>
      </c>
      <c r="M45" s="223"/>
      <c r="N45" s="50">
        <f>P45*3</f>
        <v>2100</v>
      </c>
      <c r="P45" s="50">
        <f>D45/4</f>
        <v>700</v>
      </c>
    </row>
    <row r="46" spans="1:16" ht="12.75">
      <c r="A46" s="11">
        <v>9.3</v>
      </c>
      <c r="B46" s="15" t="s">
        <v>238</v>
      </c>
      <c r="C46" s="16"/>
      <c r="D46" s="34">
        <v>1200</v>
      </c>
      <c r="E46" s="34"/>
      <c r="F46" s="34">
        <f>(D46/12)*6</f>
        <v>600</v>
      </c>
      <c r="G46" s="16">
        <v>0</v>
      </c>
      <c r="H46" s="16">
        <f>G46-F46</f>
        <v>-600</v>
      </c>
      <c r="I46" s="16">
        <f>G46-D46</f>
        <v>-1200</v>
      </c>
      <c r="J46" s="222"/>
      <c r="K46" s="222">
        <f>SUM(G46/F46)</f>
        <v>0</v>
      </c>
      <c r="L46" s="72">
        <f>SUM(G46/D46)</f>
        <v>0</v>
      </c>
      <c r="M46" s="223"/>
      <c r="N46" s="50">
        <f>P46*3</f>
        <v>900</v>
      </c>
      <c r="P46" s="50">
        <f>D46/4</f>
        <v>300</v>
      </c>
    </row>
    <row r="47" spans="1:16" ht="12.75">
      <c r="A47" s="11">
        <v>9.4</v>
      </c>
      <c r="B47" s="15" t="s">
        <v>239</v>
      </c>
      <c r="C47" s="15"/>
      <c r="D47" s="34">
        <v>7410</v>
      </c>
      <c r="E47" s="34"/>
      <c r="F47" s="34">
        <f>(D47/12)*6</f>
        <v>3705</v>
      </c>
      <c r="G47" s="16">
        <v>16819.68</v>
      </c>
      <c r="H47" s="16">
        <f>G47-F47</f>
        <v>13114.68</v>
      </c>
      <c r="I47" s="16">
        <f>G47-D47</f>
        <v>9409.68</v>
      </c>
      <c r="J47" s="222"/>
      <c r="K47" s="222">
        <f>SUM(G47/F47)</f>
        <v>4.539724696356275</v>
      </c>
      <c r="L47" s="72">
        <f>SUM(G47/D47)</f>
        <v>2.2698623481781377</v>
      </c>
      <c r="M47" s="223"/>
      <c r="N47" s="50">
        <f>P47*3</f>
        <v>5557.5</v>
      </c>
      <c r="P47" s="50">
        <f>D47/4</f>
        <v>1852.5</v>
      </c>
    </row>
    <row r="48" spans="1:16" ht="13.5" thickBot="1">
      <c r="A48" s="15">
        <v>9.5</v>
      </c>
      <c r="B48" s="15" t="s">
        <v>240</v>
      </c>
      <c r="C48" s="15"/>
      <c r="D48" s="34">
        <v>2000</v>
      </c>
      <c r="E48" s="34"/>
      <c r="F48" s="34">
        <f>(D48/12)*6</f>
        <v>1000</v>
      </c>
      <c r="G48" s="16">
        <v>910</v>
      </c>
      <c r="H48" s="16">
        <f>G48-F48</f>
        <v>-90</v>
      </c>
      <c r="I48" s="16">
        <f>G48-D48</f>
        <v>-1090</v>
      </c>
      <c r="J48" s="222"/>
      <c r="K48" s="222">
        <f>SUM(G48/F48)</f>
        <v>0.91</v>
      </c>
      <c r="L48" s="72">
        <f>SUM(G48/D48)</f>
        <v>0.455</v>
      </c>
      <c r="M48" s="223"/>
      <c r="N48" s="50">
        <f>P48*3</f>
        <v>1500</v>
      </c>
      <c r="P48" s="50">
        <f>D48/4</f>
        <v>500</v>
      </c>
    </row>
    <row r="49" spans="1:16" ht="13.5" thickBot="1">
      <c r="A49" s="272" t="s">
        <v>241</v>
      </c>
      <c r="B49" s="248" t="s">
        <v>242</v>
      </c>
      <c r="C49" s="226">
        <f>SUM(C44:C47)</f>
        <v>7754</v>
      </c>
      <c r="D49" s="226">
        <f>SUM(D44:D48)</f>
        <v>28410</v>
      </c>
      <c r="E49" s="226">
        <f>SUM(E44:E47)</f>
        <v>0</v>
      </c>
      <c r="F49" s="227">
        <f>SUM(F44:F48)</f>
        <v>14205</v>
      </c>
      <c r="G49" s="227">
        <f>SUM(G44:G48)</f>
        <v>26669.18</v>
      </c>
      <c r="H49" s="249">
        <f>G49-F49</f>
        <v>12464.18</v>
      </c>
      <c r="I49" s="226">
        <f>G49-D49</f>
        <v>-1740.8199999999997</v>
      </c>
      <c r="J49" s="229" t="e">
        <f>SUM(#REF!/#REF!)</f>
        <v>#REF!</v>
      </c>
      <c r="K49" s="230">
        <f>SUM(G49/F49)</f>
        <v>1.877450193593805</v>
      </c>
      <c r="L49" s="231">
        <f>SUM(G49/D49)</f>
        <v>0.9387250967969025</v>
      </c>
      <c r="M49" s="232"/>
      <c r="N49" s="50">
        <f>P49*3</f>
        <v>21307.5</v>
      </c>
      <c r="P49" s="50">
        <f>D49/4</f>
        <v>7102.5</v>
      </c>
    </row>
    <row r="50" spans="1:16" ht="12.75" hidden="1">
      <c r="A50" s="11">
        <v>46</v>
      </c>
      <c r="B50" s="11" t="s">
        <v>243</v>
      </c>
      <c r="C50" s="11"/>
      <c r="D50" s="124">
        <v>0</v>
      </c>
      <c r="E50" s="254"/>
      <c r="F50" s="254"/>
      <c r="G50" s="124"/>
      <c r="H50" s="12">
        <f>G50-F50</f>
        <v>0</v>
      </c>
      <c r="I50" s="124">
        <f>G50-D50</f>
        <v>0</v>
      </c>
      <c r="J50" s="234">
        <f>SUM(G52/D52)</f>
        <v>0</v>
      </c>
      <c r="K50" s="234" t="e">
        <f>SUM(G50/F50)</f>
        <v>#DIV/0!</v>
      </c>
      <c r="L50" s="235" t="e">
        <f>SUM(G50/D50)</f>
        <v>#DIV/0!</v>
      </c>
      <c r="M50" s="223"/>
      <c r="N50" s="50">
        <f>P50*3</f>
        <v>0</v>
      </c>
      <c r="P50" s="50">
        <f>D50/4</f>
        <v>0</v>
      </c>
    </row>
    <row r="51" spans="1:16" ht="12.75">
      <c r="A51" s="15">
        <v>10.1</v>
      </c>
      <c r="B51" s="242" t="s">
        <v>244</v>
      </c>
      <c r="C51" s="15"/>
      <c r="D51" s="34">
        <v>6300</v>
      </c>
      <c r="E51" s="34"/>
      <c r="F51" s="34">
        <f>(D51/12)*6</f>
        <v>3150</v>
      </c>
      <c r="G51" s="16">
        <v>1700</v>
      </c>
      <c r="H51" s="16">
        <f>G51-F51</f>
        <v>-1450</v>
      </c>
      <c r="I51" s="16">
        <f>G51-D51</f>
        <v>-4600</v>
      </c>
      <c r="J51" s="222" t="e">
        <f>SUM(G54/D54)</f>
        <v>#DIV/0!</v>
      </c>
      <c r="K51" s="222">
        <f>SUM(G51/F51)</f>
        <v>0.5396825396825397</v>
      </c>
      <c r="L51" s="72">
        <f>SUM(G51/D51)</f>
        <v>0.2698412698412698</v>
      </c>
      <c r="M51" s="223"/>
      <c r="N51" s="50">
        <f>P51*3</f>
        <v>4725</v>
      </c>
      <c r="P51" s="50">
        <f>D51/4</f>
        <v>1575</v>
      </c>
    </row>
    <row r="52" spans="1:16" ht="12.75">
      <c r="A52" s="15">
        <v>10.2</v>
      </c>
      <c r="B52" s="242" t="s">
        <v>245</v>
      </c>
      <c r="C52" s="15"/>
      <c r="D52" s="34">
        <v>200</v>
      </c>
      <c r="E52" s="34"/>
      <c r="F52" s="34">
        <f>(D52/12)*6</f>
        <v>100</v>
      </c>
      <c r="G52" s="16">
        <v>0</v>
      </c>
      <c r="H52" s="16">
        <f>G52-F52</f>
        <v>-100</v>
      </c>
      <c r="I52" s="16">
        <f>G52-D52</f>
        <v>-200</v>
      </c>
      <c r="J52" s="222">
        <f>SUM(G55/D55)</f>
        <v>0.19101123595505617</v>
      </c>
      <c r="K52" s="222">
        <f>SUM(G52/F52)</f>
        <v>0</v>
      </c>
      <c r="L52" s="72">
        <f>SUM(G52/D52)</f>
        <v>0</v>
      </c>
      <c r="M52" s="223"/>
      <c r="N52" s="50">
        <f>P52*3</f>
        <v>150</v>
      </c>
      <c r="P52" s="50">
        <f>D52/4</f>
        <v>50</v>
      </c>
    </row>
    <row r="53" spans="1:16" ht="12.75">
      <c r="A53" s="15">
        <v>10.3</v>
      </c>
      <c r="B53" s="15" t="s">
        <v>246</v>
      </c>
      <c r="C53" s="15"/>
      <c r="D53" s="34">
        <v>2400</v>
      </c>
      <c r="E53" s="34"/>
      <c r="F53" s="34">
        <f>(D53/12)*6</f>
        <v>1200</v>
      </c>
      <c r="G53" s="16">
        <v>0</v>
      </c>
      <c r="H53" s="16">
        <f>G53-F53</f>
        <v>-1200</v>
      </c>
      <c r="I53" s="16">
        <f>G53-D53</f>
        <v>-2400</v>
      </c>
      <c r="J53" s="222"/>
      <c r="K53" s="222">
        <f>SUM(G53/F53)</f>
        <v>0</v>
      </c>
      <c r="L53" s="72">
        <f>SUM(G53/D53)</f>
        <v>0</v>
      </c>
      <c r="M53" s="223"/>
      <c r="N53" s="50">
        <f>P53*3</f>
        <v>1800</v>
      </c>
      <c r="P53" s="50">
        <f>D53/4</f>
        <v>600</v>
      </c>
    </row>
    <row r="54" spans="1:16" ht="13.5" thickBot="1">
      <c r="A54" s="17"/>
      <c r="B54" s="17"/>
      <c r="C54" s="17"/>
      <c r="D54" s="236"/>
      <c r="E54" s="236"/>
      <c r="F54" s="236"/>
      <c r="G54" s="18"/>
      <c r="H54" s="18">
        <f>G54-F54</f>
        <v>0</v>
      </c>
      <c r="I54" s="18"/>
      <c r="J54" s="237"/>
      <c r="K54" s="237" t="e">
        <f>SUM(G54/F54)</f>
        <v>#DIV/0!</v>
      </c>
      <c r="L54" s="19"/>
      <c r="M54" s="223"/>
      <c r="N54" s="50">
        <f>P54*3</f>
        <v>0</v>
      </c>
      <c r="P54" s="50">
        <f>D54/4</f>
        <v>0</v>
      </c>
    </row>
    <row r="55" spans="1:16" ht="13.5" thickBot="1">
      <c r="A55" s="272" t="s">
        <v>247</v>
      </c>
      <c r="B55" s="248" t="s">
        <v>248</v>
      </c>
      <c r="C55" s="226">
        <v>0</v>
      </c>
      <c r="D55" s="226">
        <f>SUM(D50:D54)</f>
        <v>8900</v>
      </c>
      <c r="E55" s="226">
        <f>SUM(E50:E54)</f>
        <v>0</v>
      </c>
      <c r="F55" s="227">
        <f>SUM(F51:F54)</f>
        <v>4450</v>
      </c>
      <c r="G55" s="227">
        <f>SUM(G51:G54)</f>
        <v>1700</v>
      </c>
      <c r="H55" s="249">
        <f>G55-F55</f>
        <v>-2750</v>
      </c>
      <c r="I55" s="226">
        <f>G55-D55</f>
        <v>-7200</v>
      </c>
      <c r="J55" s="229" t="e">
        <f>SUM(#REF!/#REF!)</f>
        <v>#REF!</v>
      </c>
      <c r="K55" s="230">
        <f>SUM(G55/F55)</f>
        <v>0.38202247191011235</v>
      </c>
      <c r="L55" s="231">
        <f>SUM(G55/D55)</f>
        <v>0.19101123595505617</v>
      </c>
      <c r="M55" s="232"/>
      <c r="N55" s="50">
        <f>P55*3</f>
        <v>6675</v>
      </c>
      <c r="P55" s="50">
        <f>D55/4</f>
        <v>2225</v>
      </c>
    </row>
    <row r="56" spans="1:13" ht="12.75">
      <c r="A56" s="11">
        <v>11.1</v>
      </c>
      <c r="B56" s="11" t="s">
        <v>249</v>
      </c>
      <c r="C56" s="11"/>
      <c r="D56" s="12"/>
      <c r="E56" s="12"/>
      <c r="F56" s="12"/>
      <c r="G56" s="12">
        <v>555.02</v>
      </c>
      <c r="H56" s="12">
        <f>G56-F56</f>
        <v>555.02</v>
      </c>
      <c r="I56" s="12">
        <f>G56-D56</f>
        <v>555.02</v>
      </c>
      <c r="J56" s="234" t="e">
        <f>SUM(#REF!/#REF!)</f>
        <v>#REF!</v>
      </c>
      <c r="K56" s="234" t="e">
        <f>SUM(G56/F56)</f>
        <v>#DIV/0!</v>
      </c>
      <c r="L56" s="235" t="e">
        <f>SUM(G56/D56)</f>
        <v>#DIV/0!</v>
      </c>
      <c r="M56" s="232"/>
    </row>
    <row r="57" spans="1:13" ht="12.75">
      <c r="A57" s="11">
        <v>11.2</v>
      </c>
      <c r="B57" s="11" t="s">
        <v>250</v>
      </c>
      <c r="C57" s="11"/>
      <c r="D57" s="12"/>
      <c r="E57" s="12"/>
      <c r="F57" s="12"/>
      <c r="G57" s="12">
        <v>8300</v>
      </c>
      <c r="H57" s="12">
        <f>G57-F57</f>
        <v>8300</v>
      </c>
      <c r="I57" s="12">
        <f>G57-D57</f>
        <v>8300</v>
      </c>
      <c r="J57" s="234"/>
      <c r="K57" s="234" t="e">
        <f>SUM(G57/F57)</f>
        <v>#DIV/0!</v>
      </c>
      <c r="L57" s="235" t="e">
        <f>SUM(G57/D57)</f>
        <v>#DIV/0!</v>
      </c>
      <c r="M57" s="232"/>
    </row>
    <row r="58" spans="1:16" ht="13.5" thickBot="1">
      <c r="A58" s="11">
        <v>11.3</v>
      </c>
      <c r="B58" s="11" t="s">
        <v>251</v>
      </c>
      <c r="C58" s="11"/>
      <c r="D58" s="12"/>
      <c r="E58" s="12"/>
      <c r="F58" s="12"/>
      <c r="G58" s="12">
        <v>55630</v>
      </c>
      <c r="H58" s="12">
        <f>G58-F58</f>
        <v>55630</v>
      </c>
      <c r="I58" s="12">
        <f>G58-D58</f>
        <v>55630</v>
      </c>
      <c r="J58" s="234" t="e">
        <f>SUM(G59/D59)</f>
        <v>#DIV/0!</v>
      </c>
      <c r="K58" s="234" t="e">
        <f>SUM(G58/F58)</f>
        <v>#DIV/0!</v>
      </c>
      <c r="L58" s="235" t="e">
        <f>SUM(G58/D58)</f>
        <v>#DIV/0!</v>
      </c>
      <c r="M58" s="223"/>
      <c r="N58" s="50">
        <f>P58*3</f>
        <v>0</v>
      </c>
      <c r="P58" s="50">
        <f>D58/4</f>
        <v>0</v>
      </c>
    </row>
    <row r="59" spans="1:16" ht="13.5" thickBot="1">
      <c r="A59" s="273" t="s">
        <v>252</v>
      </c>
      <c r="B59" s="248" t="s">
        <v>253</v>
      </c>
      <c r="C59" s="226">
        <f>SUM(C58:C58)</f>
        <v>0</v>
      </c>
      <c r="D59" s="226">
        <f>SUM(D56:D58)</f>
        <v>0</v>
      </c>
      <c r="E59" s="226">
        <f>SUM(E58:E58)</f>
        <v>0</v>
      </c>
      <c r="F59" s="226">
        <f>SUM(F56:F58)</f>
        <v>0</v>
      </c>
      <c r="G59" s="226">
        <f>SUM(G56:G58)</f>
        <v>64485.020000000004</v>
      </c>
      <c r="H59" s="249">
        <f>G59-F59</f>
        <v>64485.020000000004</v>
      </c>
      <c r="I59" s="226">
        <f>G59-D59</f>
        <v>64485.020000000004</v>
      </c>
      <c r="J59" s="229" t="e">
        <f>SUM(#REF!/#REF!)</f>
        <v>#REF!</v>
      </c>
      <c r="K59" s="230" t="e">
        <f>SUM(G59/F59)</f>
        <v>#DIV/0!</v>
      </c>
      <c r="L59" s="231" t="e">
        <f>SUM(G59/D59)</f>
        <v>#DIV/0!</v>
      </c>
      <c r="M59" s="232"/>
      <c r="N59" s="50">
        <f>P59*3</f>
        <v>0</v>
      </c>
      <c r="P59" s="50">
        <f>D59/4</f>
        <v>0</v>
      </c>
    </row>
    <row r="60" spans="1:16" ht="13.5" thickBot="1">
      <c r="A60" s="274"/>
      <c r="B60" s="275" t="s">
        <v>18</v>
      </c>
      <c r="C60" s="259">
        <f>C11+C15+C19+C22+C28+C33+C39+C43+C49+C55+C59</f>
        <v>1610042.95</v>
      </c>
      <c r="D60" s="276">
        <f>D11+D15+D19+D22+D28+D33+D39+D43+D49+D55+D59</f>
        <v>1294660</v>
      </c>
      <c r="E60" s="258">
        <f>E11+E15+E19+E22+E28+E33+E39+E43+E49+E55+E59</f>
        <v>9500</v>
      </c>
      <c r="F60" s="259">
        <f>F11+F15+F19+F22+F28+F33+F39+F43+F49+F55+F59</f>
        <v>647330</v>
      </c>
      <c r="G60" s="226">
        <f>SUM(G11+G15+G19+G22+G28+G33+G39+G43+G49+G55+G59)</f>
        <v>628369.6300000001</v>
      </c>
      <c r="H60" s="249">
        <f>G60-F60</f>
        <v>-18960.36999999988</v>
      </c>
      <c r="I60" s="226">
        <f>G60-D60</f>
        <v>-666290.3699999999</v>
      </c>
      <c r="J60" s="229" t="e">
        <f>SUM(#REF!/#REF!)</f>
        <v>#REF!</v>
      </c>
      <c r="K60" s="230">
        <f>SUM(G60/F60)</f>
        <v>0.9707098852208303</v>
      </c>
      <c r="L60" s="231">
        <f>SUM(G60/D60)</f>
        <v>0.4853549426104152</v>
      </c>
      <c r="M60" s="232"/>
      <c r="N60" s="50">
        <f>P60*3</f>
        <v>970995</v>
      </c>
      <c r="P60" s="50">
        <f>D60/4</f>
        <v>323665</v>
      </c>
    </row>
    <row r="61" spans="2:12" ht="18.75" customHeight="1">
      <c r="B61" s="277" t="s">
        <v>254</v>
      </c>
      <c r="C61" s="278"/>
      <c r="D61" s="278"/>
      <c r="E61" s="278"/>
      <c r="F61" s="278"/>
      <c r="G61" s="278"/>
      <c r="H61" s="278"/>
      <c r="I61" s="279"/>
      <c r="J61" s="280"/>
      <c r="K61" s="280"/>
      <c r="L61" s="278"/>
    </row>
    <row r="62" spans="2:12" ht="14.25" customHeight="1">
      <c r="B62" s="277" t="s">
        <v>255</v>
      </c>
      <c r="C62" s="278"/>
      <c r="D62" s="278"/>
      <c r="E62" s="278"/>
      <c r="F62" s="278"/>
      <c r="G62" s="278"/>
      <c r="H62" s="278"/>
      <c r="I62" s="279"/>
      <c r="J62" s="280"/>
      <c r="K62" s="280"/>
      <c r="L62" s="278"/>
    </row>
    <row r="63" spans="2:12" ht="12.75" customHeight="1">
      <c r="B63" s="277" t="s">
        <v>256</v>
      </c>
      <c r="C63" s="278"/>
      <c r="D63" s="278"/>
      <c r="E63" s="278"/>
      <c r="F63" s="278"/>
      <c r="G63" s="278"/>
      <c r="H63" s="278"/>
      <c r="I63" s="279"/>
      <c r="J63" s="280"/>
      <c r="K63" s="280"/>
      <c r="L63" s="278"/>
    </row>
    <row r="64" spans="2:12" ht="14.25" customHeight="1">
      <c r="B64" s="277" t="s">
        <v>257</v>
      </c>
      <c r="C64" s="278"/>
      <c r="D64" s="278"/>
      <c r="E64" s="278"/>
      <c r="F64" s="278"/>
      <c r="G64" s="278"/>
      <c r="H64" s="278"/>
      <c r="I64" s="279"/>
      <c r="J64" s="280"/>
      <c r="K64" s="280"/>
      <c r="L64" s="278"/>
    </row>
    <row r="65" spans="1:12" ht="12.75" customHeight="1">
      <c r="A65" s="50" t="s">
        <v>258</v>
      </c>
      <c r="B65" s="277" t="s">
        <v>259</v>
      </c>
      <c r="C65" s="278"/>
      <c r="D65" s="278"/>
      <c r="E65" s="278"/>
      <c r="F65" s="278"/>
      <c r="G65" s="278"/>
      <c r="H65" s="278"/>
      <c r="I65" s="281"/>
      <c r="J65" s="281"/>
      <c r="K65" s="281"/>
      <c r="L65" s="278"/>
    </row>
    <row r="66" spans="2:12" ht="15">
      <c r="B66" s="277" t="s">
        <v>260</v>
      </c>
      <c r="C66" s="278"/>
      <c r="D66" s="278"/>
      <c r="E66" s="278"/>
      <c r="F66" s="278"/>
      <c r="G66" s="278"/>
      <c r="H66" s="278"/>
      <c r="I66" s="278"/>
      <c r="J66" s="278"/>
      <c r="K66" s="278"/>
      <c r="L66" s="278"/>
    </row>
    <row r="67" spans="2:12" ht="15">
      <c r="B67" s="277"/>
      <c r="C67" s="278"/>
      <c r="D67" s="278"/>
      <c r="E67" s="278"/>
      <c r="F67" s="278"/>
      <c r="G67" s="278"/>
      <c r="H67" s="278"/>
      <c r="I67" s="278"/>
      <c r="J67" s="278"/>
      <c r="K67" s="278"/>
      <c r="L67" s="278"/>
    </row>
    <row r="68" spans="1:12" ht="20.25">
      <c r="A68" s="282" t="s">
        <v>261</v>
      </c>
      <c r="B68" s="282"/>
      <c r="C68" s="282"/>
      <c r="D68" s="282"/>
      <c r="E68" s="282"/>
      <c r="F68" s="282"/>
      <c r="G68" s="282"/>
      <c r="H68" s="282"/>
      <c r="I68" s="278"/>
      <c r="J68" s="278"/>
      <c r="K68" s="278"/>
      <c r="L68" s="278"/>
    </row>
    <row r="69" spans="1:17" ht="30" customHeight="1">
      <c r="A69" s="283">
        <v>1</v>
      </c>
      <c r="B69" s="284" t="s">
        <v>262</v>
      </c>
      <c r="C69" s="285"/>
      <c r="D69" s="285"/>
      <c r="E69" s="285"/>
      <c r="F69" s="285"/>
      <c r="G69" s="286"/>
      <c r="H69" s="286"/>
      <c r="I69" s="287"/>
      <c r="J69" s="278"/>
      <c r="K69" s="278"/>
      <c r="L69" s="278"/>
      <c r="Q69" s="50" t="s">
        <v>263</v>
      </c>
    </row>
    <row r="70" spans="1:9" ht="32.25" customHeight="1">
      <c r="A70" s="288"/>
      <c r="B70" s="284"/>
      <c r="C70" s="285"/>
      <c r="D70" s="285"/>
      <c r="E70" s="285"/>
      <c r="F70" s="285"/>
      <c r="G70" s="286"/>
      <c r="H70" s="286"/>
      <c r="I70" s="287"/>
    </row>
    <row r="71" spans="1:18" ht="24" customHeight="1">
      <c r="A71" s="289"/>
      <c r="B71" s="290" t="s">
        <v>264</v>
      </c>
      <c r="C71" s="291"/>
      <c r="D71" s="291"/>
      <c r="E71" s="291"/>
      <c r="F71" s="291"/>
      <c r="G71" s="286">
        <f>G69+G70</f>
        <v>0</v>
      </c>
      <c r="H71" s="286"/>
      <c r="I71" s="287"/>
      <c r="R71" s="71">
        <f>G60+G71</f>
        <v>628369.6300000001</v>
      </c>
    </row>
    <row r="72" spans="2:3" ht="12.75">
      <c r="B72" s="74"/>
      <c r="C72" s="74"/>
    </row>
  </sheetData>
  <sheetProtection/>
  <mergeCells count="7">
    <mergeCell ref="A68:H68"/>
    <mergeCell ref="B69:F69"/>
    <mergeCell ref="B70:F70"/>
    <mergeCell ref="B71:F71"/>
    <mergeCell ref="G69:H69"/>
    <mergeCell ref="G70:H70"/>
    <mergeCell ref="G71:H71"/>
  </mergeCells>
  <printOptions/>
  <pageMargins left="0.7480314960629921" right="0.7480314960629921" top="0.984251968503937" bottom="0.984251968503937" header="0.5118110236220472" footer="0.5118110236220472"/>
  <pageSetup horizontalDpi="600" verticalDpi="600" orientation="landscape" scale="95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73"/>
  <sheetViews>
    <sheetView tabSelected="1" zoomScalePageLayoutView="0" workbookViewId="0" topLeftCell="A31">
      <selection activeCell="J62" sqref="J62"/>
    </sheetView>
  </sheetViews>
  <sheetFormatPr defaultColWidth="9.140625" defaultRowHeight="12.75"/>
  <cols>
    <col min="1" max="1" width="5.00390625" widthPt="26.25" style="50" customWidth="1"/>
    <col min="2" max="2" width="42.00390625" widthPt="220.5" style="50" customWidth="1"/>
    <col min="3" max="3" width="15.8515625" widthPt="83.25" style="50" customWidth="1"/>
    <col min="4" max="4" width="17.00390625" widthPt="89.25" style="50" customWidth="1"/>
    <col min="5" max="5" width="17.140625" widthPt="90" style="50" customWidth="1"/>
    <col min="6" max="6" width="15.7109375" widthPt="82.5" style="50" customWidth="1"/>
    <col min="7" max="7" width="10.7109375" widthPt="56.25" style="50" bestFit="1" customWidth="1"/>
    <col min="11" max="11" width="11.7109375" widthPt="61.5" style="50" bestFit="1" customWidth="1"/>
  </cols>
  <sheetData>
    <row r="1" ht="16.5" thickBot="1">
      <c r="A1" s="1" t="s">
        <v>265</v>
      </c>
    </row>
    <row r="2" spans="1:6" ht="12.75">
      <c r="A2" s="292" t="s">
        <v>266</v>
      </c>
      <c r="B2" s="293" t="s">
        <v>267</v>
      </c>
      <c r="C2" s="293" t="s">
        <v>268</v>
      </c>
      <c r="D2" s="293" t="s">
        <v>269</v>
      </c>
      <c r="E2" s="294" t="s">
        <v>270</v>
      </c>
      <c r="F2" s="294" t="s">
        <v>271</v>
      </c>
    </row>
    <row r="3" spans="1:6" ht="12" customHeight="1" thickBot="1">
      <c r="A3" s="295"/>
      <c r="B3" s="296"/>
      <c r="C3" s="296"/>
      <c r="D3" s="296"/>
      <c r="E3" s="297"/>
      <c r="F3" s="297"/>
    </row>
    <row r="4" spans="1:6" ht="12.75">
      <c r="A4" s="15">
        <v>2</v>
      </c>
      <c r="B4" s="15" t="s">
        <v>272</v>
      </c>
      <c r="C4" s="16">
        <v>430</v>
      </c>
      <c r="D4" s="16">
        <v>448</v>
      </c>
      <c r="E4" s="16">
        <f>D4-C4</f>
        <v>18</v>
      </c>
      <c r="F4" s="222">
        <f>D4/C4</f>
        <v>1.041860465116279</v>
      </c>
    </row>
    <row r="5" spans="1:6" ht="12.75">
      <c r="A5" s="11">
        <v>3</v>
      </c>
      <c r="B5" s="15" t="s">
        <v>273</v>
      </c>
      <c r="C5" s="16">
        <v>838</v>
      </c>
      <c r="D5" s="16">
        <v>1312</v>
      </c>
      <c r="E5" s="16">
        <f>D5-C5</f>
        <v>474</v>
      </c>
      <c r="F5" s="222">
        <f>D5/C5</f>
        <v>1.5656324582338903</v>
      </c>
    </row>
    <row r="6" spans="1:6" ht="12.75">
      <c r="A6" s="11">
        <v>5</v>
      </c>
      <c r="B6" s="15" t="s">
        <v>274</v>
      </c>
      <c r="C6" s="16">
        <v>1320</v>
      </c>
      <c r="D6" s="16">
        <v>1266</v>
      </c>
      <c r="E6" s="16">
        <f>D6-C6</f>
        <v>-54</v>
      </c>
      <c r="F6" s="222">
        <f>D6/C6</f>
        <v>0.9590909090909091</v>
      </c>
    </row>
    <row r="7" spans="1:6" ht="12.75">
      <c r="A7" s="15">
        <v>6</v>
      </c>
      <c r="B7" s="15" t="s">
        <v>194</v>
      </c>
      <c r="C7" s="16">
        <v>700</v>
      </c>
      <c r="D7" s="16">
        <v>1300</v>
      </c>
      <c r="E7" s="16">
        <f>D7-C7</f>
        <v>600</v>
      </c>
      <c r="F7" s="222">
        <f>D7/C7</f>
        <v>1.8571428571428572</v>
      </c>
    </row>
    <row r="8" spans="1:6" ht="12.75">
      <c r="A8" s="11">
        <v>7</v>
      </c>
      <c r="B8" s="15" t="s">
        <v>275</v>
      </c>
      <c r="C8" s="16">
        <v>0</v>
      </c>
      <c r="D8" s="16">
        <v>9</v>
      </c>
      <c r="E8" s="16">
        <f>D8-C8</f>
        <v>9</v>
      </c>
      <c r="F8" s="222" t="e">
        <f>D8/C8</f>
        <v>#DIV/0!</v>
      </c>
    </row>
    <row r="9" spans="1:6" ht="12.75">
      <c r="A9" s="11">
        <v>8</v>
      </c>
      <c r="B9" s="15" t="s">
        <v>276</v>
      </c>
      <c r="C9" s="16">
        <v>15267</v>
      </c>
      <c r="D9" s="16">
        <v>14072</v>
      </c>
      <c r="E9" s="16">
        <f>D9-C9</f>
        <v>-1195</v>
      </c>
      <c r="F9" s="222">
        <f>D9/C9</f>
        <v>0.9217265998558983</v>
      </c>
    </row>
    <row r="10" spans="1:6" ht="17.25" customHeight="1">
      <c r="A10" s="298"/>
      <c r="B10" s="299" t="s">
        <v>277</v>
      </c>
      <c r="C10" s="300">
        <f>SUM(C4:C9)</f>
        <v>18555</v>
      </c>
      <c r="D10" s="300">
        <f>SUM(D4:D9)</f>
        <v>18407</v>
      </c>
      <c r="E10" s="301">
        <f>D10-C10</f>
        <v>-148</v>
      </c>
      <c r="F10" s="302">
        <f>D10/C10</f>
        <v>0.9920237132848289</v>
      </c>
    </row>
    <row r="11" spans="1:6" ht="12.75">
      <c r="A11" s="11">
        <v>1</v>
      </c>
      <c r="B11" s="15" t="s">
        <v>199</v>
      </c>
      <c r="C11" s="16">
        <v>332684.2</v>
      </c>
      <c r="D11" s="16">
        <v>252374.4</v>
      </c>
      <c r="E11" s="16">
        <f>D11-C11</f>
        <v>-80309.80000000002</v>
      </c>
      <c r="F11" s="222">
        <f>D11/C11</f>
        <v>0.758600498610995</v>
      </c>
    </row>
    <row r="12" spans="1:6" ht="12.75">
      <c r="A12" s="15">
        <v>2</v>
      </c>
      <c r="B12" s="15" t="s">
        <v>278</v>
      </c>
      <c r="C12" s="16">
        <v>62850.5</v>
      </c>
      <c r="D12" s="16">
        <v>68790</v>
      </c>
      <c r="E12" s="16">
        <f>D12-C12</f>
        <v>5939.5</v>
      </c>
      <c r="F12" s="222">
        <f>D12/C12</f>
        <v>1.0945020326011725</v>
      </c>
    </row>
    <row r="13" spans="1:6" ht="12.75">
      <c r="A13" s="15">
        <v>3</v>
      </c>
      <c r="B13" s="15" t="s">
        <v>279</v>
      </c>
      <c r="C13" s="16">
        <v>423.17</v>
      </c>
      <c r="D13" s="16">
        <v>461.65</v>
      </c>
      <c r="E13" s="16">
        <f>D13-C13</f>
        <v>38.47999999999996</v>
      </c>
      <c r="F13" s="222">
        <f>D13/C13</f>
        <v>1.090932722073871</v>
      </c>
    </row>
    <row r="14" spans="1:6" ht="16.5" customHeight="1">
      <c r="A14" s="303"/>
      <c r="B14" s="299" t="s">
        <v>280</v>
      </c>
      <c r="C14" s="301">
        <f>SUM(C11:C13)</f>
        <v>395957.87</v>
      </c>
      <c r="D14" s="301">
        <f>SUM(D11:D13)</f>
        <v>321626.05000000005</v>
      </c>
      <c r="E14" s="301">
        <f>D14-C14</f>
        <v>-74331.81999999995</v>
      </c>
      <c r="F14" s="302">
        <f>D14/C14</f>
        <v>0.812273411815252</v>
      </c>
    </row>
    <row r="15" spans="1:6" ht="12.75">
      <c r="A15" s="15">
        <v>1</v>
      </c>
      <c r="B15" s="15" t="s">
        <v>281</v>
      </c>
      <c r="C15" s="16">
        <v>28146</v>
      </c>
      <c r="D15" s="16">
        <v>38486</v>
      </c>
      <c r="E15" s="16">
        <f>D15-C15</f>
        <v>10340</v>
      </c>
      <c r="F15" s="222">
        <f>D15/C15</f>
        <v>1.3673701414055284</v>
      </c>
    </row>
    <row r="16" spans="1:6" ht="12.75">
      <c r="A16" s="11">
        <v>2</v>
      </c>
      <c r="B16" s="15" t="s">
        <v>282</v>
      </c>
      <c r="C16" s="16">
        <v>357</v>
      </c>
      <c r="D16" s="16">
        <v>138</v>
      </c>
      <c r="E16" s="16">
        <f>D16-C16</f>
        <v>-219</v>
      </c>
      <c r="F16" s="222">
        <f>D16/C16</f>
        <v>0.3865546218487395</v>
      </c>
    </row>
    <row r="17" spans="1:6" ht="15" customHeight="1">
      <c r="A17" s="304"/>
      <c r="B17" s="299" t="s">
        <v>283</v>
      </c>
      <c r="C17" s="301">
        <f>SUM(C15:C16)</f>
        <v>28503</v>
      </c>
      <c r="D17" s="301">
        <f>SUM(D15:D16)</f>
        <v>38624</v>
      </c>
      <c r="E17" s="301">
        <f>D17-C17</f>
        <v>10121</v>
      </c>
      <c r="F17" s="302">
        <f>D17/C17</f>
        <v>1.3550854296039014</v>
      </c>
    </row>
    <row r="18" spans="1:6" ht="12.75">
      <c r="A18" s="11">
        <v>1</v>
      </c>
      <c r="B18" s="15" t="s">
        <v>284</v>
      </c>
      <c r="C18" s="16">
        <v>504</v>
      </c>
      <c r="D18" s="16">
        <v>374</v>
      </c>
      <c r="E18" s="16">
        <f>D18-C18</f>
        <v>-130</v>
      </c>
      <c r="F18" s="222">
        <f>D18/C18</f>
        <v>0.7420634920634921</v>
      </c>
    </row>
    <row r="19" spans="1:6" ht="12.75">
      <c r="A19" s="11">
        <v>2</v>
      </c>
      <c r="B19" s="15" t="s">
        <v>285</v>
      </c>
      <c r="C19" s="16">
        <v>0</v>
      </c>
      <c r="D19" s="16">
        <v>0</v>
      </c>
      <c r="E19" s="16">
        <f>D19-C19</f>
        <v>0</v>
      </c>
      <c r="F19" s="222" t="e">
        <f>D19/C19</f>
        <v>#DIV/0!</v>
      </c>
    </row>
    <row r="20" spans="1:6" ht="13.5" customHeight="1">
      <c r="A20" s="304"/>
      <c r="B20" s="299" t="s">
        <v>286</v>
      </c>
      <c r="C20" s="301">
        <f>SUM(C18:C19)</f>
        <v>504</v>
      </c>
      <c r="D20" s="301">
        <f>SUM(D18:D19)</f>
        <v>374</v>
      </c>
      <c r="E20" s="301">
        <f>D20-C20</f>
        <v>-130</v>
      </c>
      <c r="F20" s="302">
        <f>D20/C20</f>
        <v>0.7420634920634921</v>
      </c>
    </row>
    <row r="21" spans="1:6" ht="12.75">
      <c r="A21" s="15">
        <v>1</v>
      </c>
      <c r="B21" s="15" t="s">
        <v>287</v>
      </c>
      <c r="C21" s="16">
        <v>43443.09</v>
      </c>
      <c r="D21" s="16">
        <v>55870.5</v>
      </c>
      <c r="E21" s="16">
        <f>D21-C21</f>
        <v>12427.410000000003</v>
      </c>
      <c r="F21" s="222">
        <f>D21/C21</f>
        <v>1.2860618339993772</v>
      </c>
    </row>
    <row r="22" spans="1:6" ht="12.75">
      <c r="A22" s="11">
        <v>2</v>
      </c>
      <c r="B22" s="15" t="s">
        <v>226</v>
      </c>
      <c r="C22" s="16">
        <v>4480.1</v>
      </c>
      <c r="D22" s="16">
        <v>1676.06</v>
      </c>
      <c r="E22" s="16">
        <f>D22-C22</f>
        <v>-2804.0400000000004</v>
      </c>
      <c r="F22" s="222">
        <f>D22/C22</f>
        <v>0.37411218499587057</v>
      </c>
    </row>
    <row r="23" spans="1:6" ht="12.75">
      <c r="A23" s="11">
        <v>3</v>
      </c>
      <c r="B23" s="15" t="s">
        <v>288</v>
      </c>
      <c r="C23" s="16">
        <v>0</v>
      </c>
      <c r="D23" s="16">
        <v>15856.72</v>
      </c>
      <c r="E23" s="16">
        <f>D23-C23</f>
        <v>15856.72</v>
      </c>
      <c r="F23" s="222" t="e">
        <f>D23/C23</f>
        <v>#DIV/0!</v>
      </c>
    </row>
    <row r="24" spans="1:6" ht="12.75">
      <c r="A24" s="11">
        <v>4</v>
      </c>
      <c r="B24" s="15" t="s">
        <v>289</v>
      </c>
      <c r="C24" s="16">
        <v>0</v>
      </c>
      <c r="D24" s="16">
        <v>1365</v>
      </c>
      <c r="E24" s="16">
        <f>D24-C24</f>
        <v>1365</v>
      </c>
      <c r="F24" s="222" t="e">
        <f>D24/C24</f>
        <v>#DIV/0!</v>
      </c>
    </row>
    <row r="25" spans="1:6" ht="15.75" customHeight="1">
      <c r="A25" s="304"/>
      <c r="B25" s="299" t="s">
        <v>290</v>
      </c>
      <c r="C25" s="301">
        <f>SUM(C21:C24)</f>
        <v>47923.189999999995</v>
      </c>
      <c r="D25" s="301">
        <f>SUM(D21:D24)</f>
        <v>74768.28</v>
      </c>
      <c r="E25" s="301">
        <f>D25-C25</f>
        <v>26845.090000000004</v>
      </c>
      <c r="F25" s="302">
        <f>D25/C25</f>
        <v>1.5601690955881695</v>
      </c>
    </row>
    <row r="26" spans="1:6" ht="12.75">
      <c r="A26" s="15">
        <v>1</v>
      </c>
      <c r="B26" s="15" t="s">
        <v>291</v>
      </c>
      <c r="C26" s="16">
        <v>4542</v>
      </c>
      <c r="D26" s="16">
        <v>12514</v>
      </c>
      <c r="E26" s="16">
        <f>D26-C26</f>
        <v>7972</v>
      </c>
      <c r="F26" s="222">
        <f>D26/C26</f>
        <v>2.7551739321884634</v>
      </c>
    </row>
    <row r="27" spans="1:6" ht="12.75">
      <c r="A27" s="11">
        <v>2</v>
      </c>
      <c r="B27" s="15" t="s">
        <v>292</v>
      </c>
      <c r="C27" s="16">
        <v>13970</v>
      </c>
      <c r="D27" s="16">
        <v>7237.5</v>
      </c>
      <c r="E27" s="16">
        <f>D27-C27</f>
        <v>-6732.5</v>
      </c>
      <c r="F27" s="222">
        <f>D27/C27</f>
        <v>0.5180744452397996</v>
      </c>
    </row>
    <row r="28" spans="1:6" ht="12.75">
      <c r="A28" s="15">
        <v>3</v>
      </c>
      <c r="B28" s="15" t="s">
        <v>293</v>
      </c>
      <c r="C28" s="16">
        <v>21500</v>
      </c>
      <c r="D28" s="16">
        <v>19350</v>
      </c>
      <c r="E28" s="16">
        <f>D28-C28</f>
        <v>-2150</v>
      </c>
      <c r="F28" s="222">
        <f>D28/C28</f>
        <v>0.9</v>
      </c>
    </row>
    <row r="29" spans="1:6" ht="16.5" customHeight="1">
      <c r="A29" s="304"/>
      <c r="B29" s="303" t="s">
        <v>294</v>
      </c>
      <c r="C29" s="301">
        <f>SUM(C26:C28)</f>
        <v>40012</v>
      </c>
      <c r="D29" s="301">
        <f>SUM(D26:D28)</f>
        <v>39101.5</v>
      </c>
      <c r="E29" s="301">
        <f>D29-C29</f>
        <v>-910.5</v>
      </c>
      <c r="F29" s="302">
        <f>D29/C29</f>
        <v>0.9772443267019894</v>
      </c>
    </row>
    <row r="30" spans="1:6" ht="12.75">
      <c r="A30" s="11">
        <v>1</v>
      </c>
      <c r="B30" s="15" t="s">
        <v>295</v>
      </c>
      <c r="C30" s="16">
        <v>43898</v>
      </c>
      <c r="D30" s="16">
        <v>35802.5</v>
      </c>
      <c r="E30" s="16">
        <f>D30-C30</f>
        <v>-8095.5</v>
      </c>
      <c r="F30" s="222">
        <f>D30/C30</f>
        <v>0.8155838534785184</v>
      </c>
    </row>
    <row r="31" spans="1:6" ht="12.75">
      <c r="A31" s="11">
        <v>2</v>
      </c>
      <c r="B31" s="15" t="s">
        <v>232</v>
      </c>
      <c r="C31" s="16">
        <v>2007</v>
      </c>
      <c r="D31" s="16">
        <v>2041</v>
      </c>
      <c r="E31" s="16">
        <f>D31-C31</f>
        <v>34</v>
      </c>
      <c r="F31" s="222">
        <f>D31/C31</f>
        <v>1.0169407075236672</v>
      </c>
    </row>
    <row r="32" spans="1:6" ht="12.75">
      <c r="A32" s="11">
        <v>3</v>
      </c>
      <c r="B32" s="15" t="s">
        <v>296</v>
      </c>
      <c r="C32" s="16">
        <v>0</v>
      </c>
      <c r="D32" s="16">
        <v>585</v>
      </c>
      <c r="E32" s="16">
        <f>D32-C32</f>
        <v>585</v>
      </c>
      <c r="F32" s="222" t="e">
        <f>D32/C32</f>
        <v>#DIV/0!</v>
      </c>
    </row>
    <row r="33" spans="1:6" ht="16.5" customHeight="1">
      <c r="A33" s="304"/>
      <c r="B33" s="299" t="s">
        <v>297</v>
      </c>
      <c r="C33" s="301">
        <f>SUM(C30:C32)</f>
        <v>45905</v>
      </c>
      <c r="D33" s="301">
        <f>SUM(D30:D32)</f>
        <v>38428.5</v>
      </c>
      <c r="E33" s="301">
        <f>D33-C33</f>
        <v>-7476.5</v>
      </c>
      <c r="F33" s="302">
        <f>D33/C33</f>
        <v>0.8371310314780525</v>
      </c>
    </row>
    <row r="34" spans="1:6" ht="12.75">
      <c r="A34" s="15">
        <v>1</v>
      </c>
      <c r="B34" s="15" t="s">
        <v>298</v>
      </c>
      <c r="C34" s="16">
        <v>180</v>
      </c>
      <c r="D34" s="16">
        <v>340</v>
      </c>
      <c r="E34" s="16">
        <f>D34-C34</f>
        <v>160</v>
      </c>
      <c r="F34" s="222">
        <f>D34/C34</f>
        <v>1.8888888888888888</v>
      </c>
    </row>
    <row r="35" spans="1:6" ht="12.75">
      <c r="A35" s="11">
        <v>2</v>
      </c>
      <c r="B35" s="15" t="s">
        <v>299</v>
      </c>
      <c r="C35" s="16">
        <v>2275</v>
      </c>
      <c r="D35" s="16">
        <v>866.1</v>
      </c>
      <c r="E35" s="16">
        <f>D35-C35</f>
        <v>-1408.9</v>
      </c>
      <c r="F35" s="222">
        <f>D35/C35</f>
        <v>0.3807032967032967</v>
      </c>
    </row>
    <row r="36" spans="1:6" ht="12.75">
      <c r="A36" s="15">
        <v>3</v>
      </c>
      <c r="B36" s="15" t="s">
        <v>300</v>
      </c>
      <c r="C36" s="16">
        <v>0</v>
      </c>
      <c r="D36" s="16">
        <v>0</v>
      </c>
      <c r="E36" s="16">
        <f>D36-C36</f>
        <v>0</v>
      </c>
      <c r="F36" s="222" t="e">
        <f>D36/C36</f>
        <v>#DIV/0!</v>
      </c>
    </row>
    <row r="37" spans="1:6" ht="12.75">
      <c r="A37" s="11">
        <v>4</v>
      </c>
      <c r="B37" s="15" t="s">
        <v>301</v>
      </c>
      <c r="C37" s="16">
        <v>0</v>
      </c>
      <c r="D37" s="16">
        <v>0</v>
      </c>
      <c r="E37" s="16">
        <f>D37-C37</f>
        <v>0</v>
      </c>
      <c r="F37" s="222" t="e">
        <f>D37/C37</f>
        <v>#DIV/0!</v>
      </c>
    </row>
    <row r="38" spans="1:6" ht="12.75">
      <c r="A38" s="15">
        <v>5</v>
      </c>
      <c r="B38" s="15" t="s">
        <v>302</v>
      </c>
      <c r="C38" s="16">
        <v>3450</v>
      </c>
      <c r="D38" s="16">
        <v>2980</v>
      </c>
      <c r="E38" s="16">
        <f>D38-C38</f>
        <v>-470</v>
      </c>
      <c r="F38" s="222">
        <f>D38/C38</f>
        <v>0.863768115942029</v>
      </c>
    </row>
    <row r="39" spans="1:6" ht="13.5" customHeight="1">
      <c r="A39" s="304"/>
      <c r="B39" s="299" t="s">
        <v>303</v>
      </c>
      <c r="C39" s="301">
        <f>SUM(C34:C38)</f>
        <v>5905</v>
      </c>
      <c r="D39" s="301">
        <f>SUM(D34:D38)</f>
        <v>4186.1</v>
      </c>
      <c r="E39" s="301">
        <f>D39-C39</f>
        <v>-1718.8999999999996</v>
      </c>
      <c r="F39" s="302">
        <f>D39/C39</f>
        <v>0.7089077053344623</v>
      </c>
    </row>
    <row r="40" spans="1:6" ht="12.75">
      <c r="A40" s="11">
        <v>1</v>
      </c>
      <c r="B40" s="15" t="s">
        <v>304</v>
      </c>
      <c r="C40" s="16">
        <v>7062</v>
      </c>
      <c r="D40" s="16">
        <v>4505</v>
      </c>
      <c r="E40" s="16">
        <f>D40-C40</f>
        <v>-2557</v>
      </c>
      <c r="F40" s="222">
        <f>D40/C40</f>
        <v>0.6379212687623903</v>
      </c>
    </row>
    <row r="41" spans="1:6" ht="12.75">
      <c r="A41" s="15">
        <v>2</v>
      </c>
      <c r="B41" s="15" t="s">
        <v>305</v>
      </c>
      <c r="C41" s="16">
        <v>11835.75</v>
      </c>
      <c r="D41" s="16">
        <v>16819.68</v>
      </c>
      <c r="E41" s="16">
        <f>D41-C41</f>
        <v>4983.93</v>
      </c>
      <c r="F41" s="222">
        <f>D41/C41</f>
        <v>1.4210911856029402</v>
      </c>
    </row>
    <row r="42" spans="1:6" ht="12.75">
      <c r="A42" s="15">
        <v>3</v>
      </c>
      <c r="B42" s="15" t="s">
        <v>306</v>
      </c>
      <c r="C42" s="16">
        <v>0</v>
      </c>
      <c r="D42" s="16">
        <v>910</v>
      </c>
      <c r="E42" s="16">
        <f>D42-C42</f>
        <v>910</v>
      </c>
      <c r="F42" s="222" t="e">
        <f>D42/C42</f>
        <v>#DIV/0!</v>
      </c>
    </row>
    <row r="43" spans="1:6" ht="12.75">
      <c r="A43" s="11">
        <v>4</v>
      </c>
      <c r="B43" s="15" t="s">
        <v>307</v>
      </c>
      <c r="C43" s="16">
        <v>150</v>
      </c>
      <c r="D43" s="16">
        <v>0</v>
      </c>
      <c r="E43" s="16">
        <f>D43-C43</f>
        <v>-150</v>
      </c>
      <c r="F43" s="222">
        <f>D43/C43</f>
        <v>0</v>
      </c>
    </row>
    <row r="44" spans="1:6" ht="12.75">
      <c r="A44" s="11">
        <v>5</v>
      </c>
      <c r="B44" s="15" t="s">
        <v>308</v>
      </c>
      <c r="C44" s="16">
        <v>803.4</v>
      </c>
      <c r="D44" s="16">
        <v>4434.5</v>
      </c>
      <c r="E44" s="16">
        <f>D44-C44</f>
        <v>3631.1</v>
      </c>
      <c r="F44" s="222">
        <f>D44/C44</f>
        <v>5.51966641772467</v>
      </c>
    </row>
    <row r="45" spans="1:6" ht="12.75">
      <c r="A45" s="11">
        <v>6</v>
      </c>
      <c r="B45" s="15" t="s">
        <v>309</v>
      </c>
      <c r="C45" s="16">
        <v>4680</v>
      </c>
      <c r="D45" s="16">
        <v>0</v>
      </c>
      <c r="E45" s="16">
        <f>D45-C45</f>
        <v>-4680</v>
      </c>
      <c r="F45" s="222">
        <f>D45/C45</f>
        <v>0</v>
      </c>
    </row>
    <row r="46" spans="1:6" ht="17.25" customHeight="1">
      <c r="A46" s="304"/>
      <c r="B46" s="299" t="s">
        <v>310</v>
      </c>
      <c r="C46" s="301">
        <f>SUM(C40:C45)</f>
        <v>24531.15</v>
      </c>
      <c r="D46" s="301">
        <f>SUM(D40:D45)</f>
        <v>26669.18</v>
      </c>
      <c r="E46" s="301">
        <f>D46-C46</f>
        <v>2138.029999999999</v>
      </c>
      <c r="F46" s="302">
        <f>D46/C46</f>
        <v>1.0871557183417817</v>
      </c>
    </row>
    <row r="47" spans="1:6" ht="12.75">
      <c r="A47" s="15">
        <v>1</v>
      </c>
      <c r="B47" s="15" t="s">
        <v>311</v>
      </c>
      <c r="C47" s="16">
        <v>8644</v>
      </c>
      <c r="D47" s="16">
        <v>1700</v>
      </c>
      <c r="E47" s="16">
        <f>D47-C47</f>
        <v>-6944</v>
      </c>
      <c r="F47" s="222">
        <f>D47/C47</f>
        <v>0.1966682091624248</v>
      </c>
    </row>
    <row r="48" spans="1:6" ht="12.75">
      <c r="A48" s="11">
        <v>2</v>
      </c>
      <c r="B48" s="15" t="s">
        <v>312</v>
      </c>
      <c r="C48" s="16">
        <v>0</v>
      </c>
      <c r="D48" s="16">
        <v>0</v>
      </c>
      <c r="E48" s="16">
        <f>D48-C48</f>
        <v>0</v>
      </c>
      <c r="F48" s="222" t="e">
        <f>D48/C48</f>
        <v>#DIV/0!</v>
      </c>
    </row>
    <row r="49" spans="1:6" ht="12.75">
      <c r="A49" s="15">
        <v>3</v>
      </c>
      <c r="B49" s="15" t="s">
        <v>313</v>
      </c>
      <c r="C49" s="16">
        <v>0</v>
      </c>
      <c r="D49" s="16">
        <v>0</v>
      </c>
      <c r="E49" s="16">
        <f>D49-C49</f>
        <v>0</v>
      </c>
      <c r="F49" s="222" t="e">
        <f>D49/C49</f>
        <v>#DIV/0!</v>
      </c>
    </row>
    <row r="50" spans="1:6" ht="16.5" customHeight="1">
      <c r="A50" s="304"/>
      <c r="B50" s="299" t="s">
        <v>314</v>
      </c>
      <c r="C50" s="301">
        <f>SUM(C47:C49)</f>
        <v>8644</v>
      </c>
      <c r="D50" s="301">
        <f>SUM(D47:D49)</f>
        <v>1700</v>
      </c>
      <c r="E50" s="301">
        <f>D50-C50</f>
        <v>-6944</v>
      </c>
      <c r="F50" s="302">
        <f>D50/C50</f>
        <v>0.1966682091624248</v>
      </c>
    </row>
    <row r="51" spans="1:6" ht="12.75">
      <c r="A51" s="11">
        <v>1</v>
      </c>
      <c r="B51" s="15" t="s">
        <v>315</v>
      </c>
      <c r="C51" s="16">
        <v>1400</v>
      </c>
      <c r="D51" s="16">
        <v>8300</v>
      </c>
      <c r="E51" s="16">
        <f>D51-C51</f>
        <v>6900</v>
      </c>
      <c r="F51" s="222">
        <f>D51/C51</f>
        <v>5.928571428571429</v>
      </c>
    </row>
    <row r="52" spans="1:6" ht="12.75">
      <c r="A52" s="15">
        <v>2</v>
      </c>
      <c r="B52" s="15" t="s">
        <v>316</v>
      </c>
      <c r="C52" s="16">
        <v>0</v>
      </c>
      <c r="D52" s="16">
        <v>555.02</v>
      </c>
      <c r="E52" s="16">
        <f>D52-C52</f>
        <v>555.02</v>
      </c>
      <c r="F52" s="222" t="e">
        <f>D52/C52</f>
        <v>#DIV/0!</v>
      </c>
    </row>
    <row r="53" spans="1:6" ht="12.75">
      <c r="A53" s="11">
        <v>3</v>
      </c>
      <c r="B53" s="15" t="s">
        <v>251</v>
      </c>
      <c r="C53" s="16">
        <v>69006</v>
      </c>
      <c r="D53" s="16">
        <v>55630</v>
      </c>
      <c r="E53" s="16">
        <f>D53-C53</f>
        <v>-13376</v>
      </c>
      <c r="F53" s="222">
        <f>D53/C53</f>
        <v>0.8061617830333594</v>
      </c>
    </row>
    <row r="54" spans="1:6" ht="12.75">
      <c r="A54" s="11"/>
      <c r="B54" s="17"/>
      <c r="C54" s="18"/>
      <c r="D54" s="18"/>
      <c r="E54" s="16"/>
      <c r="F54" s="222"/>
    </row>
    <row r="55" spans="1:6" ht="15.75" customHeight="1" thickBot="1">
      <c r="A55" s="304"/>
      <c r="B55" s="305" t="s">
        <v>317</v>
      </c>
      <c r="C55" s="306">
        <f>SUM(C51:C54)</f>
        <v>70406</v>
      </c>
      <c r="D55" s="306">
        <f>SUM(D51:D54)</f>
        <v>64485.020000000004</v>
      </c>
      <c r="E55" s="301">
        <f>D55-C55</f>
        <v>-5920.979999999996</v>
      </c>
      <c r="F55" s="302">
        <f>D55/C55</f>
        <v>0.9159023378689317</v>
      </c>
    </row>
    <row r="56" spans="1:6" ht="18.75" customHeight="1" thickBot="1">
      <c r="A56" s="307"/>
      <c r="B56" s="307" t="s">
        <v>318</v>
      </c>
      <c r="C56" s="308">
        <f>C55+C50+C46+C39+C33+C29+C25+C20+C17+C14+C10</f>
        <v>686846.21</v>
      </c>
      <c r="D56" s="308">
        <f>D55+D50+D46+D39+D33+D29+D25+D20+D17+D14+D10</f>
        <v>628369.6300000001</v>
      </c>
      <c r="E56" s="309">
        <f>D56-C56</f>
        <v>-58476.57999999984</v>
      </c>
      <c r="F56" s="310">
        <f>D56/C56</f>
        <v>0.9148621930955987</v>
      </c>
    </row>
    <row r="57" ht="15" customHeight="1">
      <c r="A57" s="50" t="s">
        <v>319</v>
      </c>
    </row>
    <row r="58" spans="1:6" ht="26.25" customHeight="1">
      <c r="A58" s="311" t="s">
        <v>320</v>
      </c>
      <c r="B58" s="311"/>
      <c r="C58" s="311"/>
      <c r="D58" s="311"/>
      <c r="E58" s="311"/>
      <c r="F58" s="311"/>
    </row>
    <row r="59" spans="1:6" ht="12.75">
      <c r="A59" s="312" t="s">
        <v>321</v>
      </c>
      <c r="B59" s="313"/>
      <c r="C59" s="313"/>
      <c r="D59" s="313"/>
      <c r="E59" s="313"/>
      <c r="F59" s="313"/>
    </row>
    <row r="60" spans="1:6" ht="17.25" customHeight="1">
      <c r="A60" s="312"/>
      <c r="B60" s="313"/>
      <c r="C60" s="313"/>
      <c r="D60" s="313"/>
      <c r="E60" s="313"/>
      <c r="F60" s="313"/>
    </row>
    <row r="61" spans="1:6" ht="17.25" customHeight="1">
      <c r="A61" s="312"/>
      <c r="B61" s="313"/>
      <c r="C61" s="313"/>
      <c r="D61" s="313"/>
      <c r="E61" s="313"/>
      <c r="F61" s="313"/>
    </row>
    <row r="62" spans="1:7" ht="21.75" customHeight="1" thickBot="1">
      <c r="A62" s="314" t="s">
        <v>322</v>
      </c>
      <c r="B62" s="314"/>
      <c r="C62" s="314"/>
      <c r="D62" s="314"/>
      <c r="E62" s="314"/>
      <c r="F62" s="314"/>
      <c r="G62" s="314"/>
    </row>
    <row r="63" spans="1:6" ht="12" customHeight="1">
      <c r="A63" s="292" t="s">
        <v>266</v>
      </c>
      <c r="B63" s="293" t="s">
        <v>267</v>
      </c>
      <c r="C63" s="293" t="s">
        <v>323</v>
      </c>
      <c r="D63" s="293" t="s">
        <v>268</v>
      </c>
      <c r="E63" s="294" t="s">
        <v>324</v>
      </c>
      <c r="F63" s="294" t="s">
        <v>325</v>
      </c>
    </row>
    <row r="64" spans="1:6" ht="15" customHeight="1">
      <c r="A64" s="315"/>
      <c r="B64" s="316"/>
      <c r="C64" s="316"/>
      <c r="D64" s="316"/>
      <c r="E64" s="317"/>
      <c r="F64" s="317"/>
    </row>
    <row r="65" spans="1:6" ht="21" customHeight="1">
      <c r="A65" s="15">
        <v>1</v>
      </c>
      <c r="B65" s="318" t="s">
        <v>326</v>
      </c>
      <c r="C65" s="319">
        <v>0</v>
      </c>
      <c r="D65" s="319">
        <v>0</v>
      </c>
      <c r="E65" s="320">
        <f>D65-C65</f>
        <v>0</v>
      </c>
      <c r="F65" s="321" t="e">
        <f>D65/C65</f>
        <v>#DIV/0!</v>
      </c>
    </row>
    <row r="66" spans="1:6" ht="15">
      <c r="A66" s="15">
        <v>2</v>
      </c>
      <c r="B66" s="322"/>
      <c r="C66" s="319"/>
      <c r="D66" s="319"/>
      <c r="E66" s="320">
        <f>D66-C66</f>
        <v>0</v>
      </c>
      <c r="F66" s="321" t="e">
        <f>D66/C66</f>
        <v>#DIV/0!</v>
      </c>
    </row>
    <row r="67" spans="1:6" ht="15">
      <c r="A67" s="15">
        <v>3</v>
      </c>
      <c r="B67" s="15"/>
      <c r="C67" s="320"/>
      <c r="D67" s="320"/>
      <c r="E67" s="320">
        <f>D67-C67</f>
        <v>0</v>
      </c>
      <c r="F67" s="321" t="e">
        <f>D67/C67</f>
        <v>#DIV/0!</v>
      </c>
    </row>
    <row r="68" spans="1:6" ht="18" customHeight="1">
      <c r="A68" s="15"/>
      <c r="B68" s="323" t="s">
        <v>318</v>
      </c>
      <c r="C68" s="324">
        <f>SUM(C65:C67)</f>
        <v>0</v>
      </c>
      <c r="D68" s="325">
        <f>SUM(D65:D67)</f>
        <v>0</v>
      </c>
      <c r="E68" s="325">
        <f>D68-C68</f>
        <v>0</v>
      </c>
      <c r="F68" s="326" t="e">
        <f>D68/C68</f>
        <v>#DIV/0!</v>
      </c>
    </row>
    <row r="69" spans="1:2" ht="14.25" customHeight="1">
      <c r="A69" s="278"/>
      <c r="B69" s="277" t="s">
        <v>254</v>
      </c>
    </row>
    <row r="70" spans="1:11" ht="15.75" customHeight="1">
      <c r="A70" s="278"/>
      <c r="B70" s="277" t="s">
        <v>327</v>
      </c>
      <c r="K70" s="49"/>
    </row>
    <row r="71" spans="1:2" ht="17.25" customHeight="1">
      <c r="A71" s="278"/>
      <c r="B71" s="277" t="s">
        <v>328</v>
      </c>
    </row>
    <row r="72" spans="1:2" ht="15">
      <c r="A72" s="278"/>
      <c r="B72" s="327"/>
    </row>
    <row r="73" ht="15">
      <c r="B73" s="327"/>
    </row>
  </sheetData>
  <sheetProtection/>
  <mergeCells count="14">
    <mergeCell ref="B2:B3"/>
    <mergeCell ref="C2:C3"/>
    <mergeCell ref="D2:D3"/>
    <mergeCell ref="E2:E3"/>
    <mergeCell ref="F2:F3"/>
    <mergeCell ref="A58:F58"/>
    <mergeCell ref="A2:A3"/>
    <mergeCell ref="A63:A64"/>
    <mergeCell ref="C63:C64"/>
    <mergeCell ref="D63:D64"/>
    <mergeCell ref="E63:E64"/>
    <mergeCell ref="F63:F64"/>
    <mergeCell ref="A62:G62"/>
    <mergeCell ref="B63:B64"/>
  </mergeCells>
  <printOptions/>
  <pageMargins left="0.7480314960629921" right="0.7480314960629921" top="0.984251968503937" bottom="0.7874015748031497" header="0.5118110236220472" footer="0.5118110236220472"/>
  <pageSetup horizontalDpi="600" verticalDpi="60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2"/>
  <sheetViews>
    <sheetView tabSelected="1" zoomScalePageLayoutView="0" workbookViewId="0" topLeftCell="A16">
      <selection activeCell="M38" sqref="M38"/>
    </sheetView>
  </sheetViews>
  <sheetFormatPr defaultColWidth="9.140625" defaultRowHeight="12.75"/>
  <cols>
    <col min="1" max="1" width="5.7109375" widthPt="30" style="50" customWidth="1"/>
    <col min="2" max="2" width="40.57421875" widthPt="213" style="50" customWidth="1"/>
    <col min="3" max="3" width="25.57421875" widthPt="134.25" style="50" customWidth="1"/>
    <col min="5" max="5" width="7.00390625" widthPt="36.75" style="50" customWidth="1"/>
    <col min="6" max="6" width="13.57421875" widthPt="71.25" style="50" customWidth="1"/>
    <col min="9" max="9" width="11.7109375" widthPt="61.5" style="50" bestFit="1" customWidth="1"/>
  </cols>
  <sheetData>
    <row r="1" ht="18">
      <c r="A1" s="328" t="s">
        <v>329</v>
      </c>
    </row>
    <row r="3" spans="1:4" ht="16.5" customHeight="1">
      <c r="A3" s="329">
        <v>1</v>
      </c>
      <c r="B3" s="15" t="s">
        <v>330</v>
      </c>
      <c r="C3" s="330">
        <v>2197892.65</v>
      </c>
      <c r="D3" s="14">
        <f>C3/C7</f>
        <v>0.8679154613632531</v>
      </c>
    </row>
    <row r="4" spans="1:4" ht="16.5" customHeight="1">
      <c r="A4" s="329">
        <v>2</v>
      </c>
      <c r="B4" s="15" t="s">
        <v>331</v>
      </c>
      <c r="C4" s="330">
        <v>200000</v>
      </c>
      <c r="D4" s="14">
        <f>C4/C7</f>
        <v>0.07897705662405788</v>
      </c>
    </row>
    <row r="5" spans="1:4" ht="16.5" customHeight="1">
      <c r="A5" s="329">
        <v>3</v>
      </c>
      <c r="B5" s="15" t="s">
        <v>332</v>
      </c>
      <c r="C5" s="330">
        <v>0</v>
      </c>
      <c r="D5" s="14">
        <f>C5/C7</f>
        <v>0</v>
      </c>
    </row>
    <row r="6" spans="1:4" ht="16.5" customHeight="1">
      <c r="A6" s="329">
        <v>4</v>
      </c>
      <c r="B6" s="15" t="s">
        <v>333</v>
      </c>
      <c r="C6" s="330">
        <v>134488.38</v>
      </c>
      <c r="D6" s="14">
        <f>C6/C7</f>
        <v>0.05310748201268907</v>
      </c>
    </row>
    <row r="7" spans="1:4" ht="24" customHeight="1">
      <c r="A7" s="185"/>
      <c r="B7" s="331" t="s">
        <v>18</v>
      </c>
      <c r="C7" s="332">
        <f>SUM(C3:C6)</f>
        <v>2532381.03</v>
      </c>
      <c r="D7" s="333">
        <f>C7/C7</f>
        <v>1</v>
      </c>
    </row>
    <row r="34" ht="18">
      <c r="A34" s="328" t="s">
        <v>334</v>
      </c>
    </row>
    <row r="35" ht="18">
      <c r="A35" s="328"/>
    </row>
    <row r="36" spans="1:6" ht="12.75">
      <c r="A36" s="15"/>
      <c r="B36" s="334" t="s">
        <v>335</v>
      </c>
      <c r="C36" s="334" t="s">
        <v>336</v>
      </c>
      <c r="D36" s="334" t="s">
        <v>337</v>
      </c>
      <c r="E36" s="334"/>
      <c r="F36" s="334" t="s">
        <v>338</v>
      </c>
    </row>
    <row r="37" spans="1:6" ht="12.75">
      <c r="A37" s="335">
        <v>1</v>
      </c>
      <c r="B37" s="336" t="s">
        <v>339</v>
      </c>
      <c r="C37" s="13">
        <v>6369813.47</v>
      </c>
      <c r="D37" s="337">
        <v>6368753.29</v>
      </c>
      <c r="E37" s="337"/>
      <c r="F37" s="59">
        <f>D37/C37</f>
        <v>0.9998335618452576</v>
      </c>
    </row>
    <row r="38" spans="1:6" ht="12.75">
      <c r="A38" s="329">
        <v>2</v>
      </c>
      <c r="B38" s="129" t="s">
        <v>340</v>
      </c>
      <c r="C38" s="338">
        <v>2638748.85</v>
      </c>
      <c r="D38" s="339">
        <v>2441386.73</v>
      </c>
      <c r="E38" s="339"/>
      <c r="F38" s="14">
        <f>D38/C38</f>
        <v>0.9252061748885272</v>
      </c>
    </row>
    <row r="39" spans="1:6" ht="12.75">
      <c r="A39" s="329">
        <v>3</v>
      </c>
      <c r="B39" s="129" t="s">
        <v>341</v>
      </c>
      <c r="C39" s="338">
        <v>204094.17</v>
      </c>
      <c r="D39" s="339">
        <v>191000.55</v>
      </c>
      <c r="E39" s="339"/>
      <c r="F39" s="14">
        <f>D39/C39</f>
        <v>0.9358452032216303</v>
      </c>
    </row>
    <row r="40" spans="1:6" ht="12.75">
      <c r="A40" s="329">
        <v>4</v>
      </c>
      <c r="B40" s="129" t="s">
        <v>342</v>
      </c>
      <c r="C40" s="338">
        <v>314333.42</v>
      </c>
      <c r="D40" s="339">
        <v>227415.49</v>
      </c>
      <c r="E40" s="339"/>
      <c r="F40" s="14">
        <f>D40/C40</f>
        <v>0.7234849224749949</v>
      </c>
    </row>
    <row r="41" spans="1:6" ht="12.75">
      <c r="A41" s="329">
        <v>5</v>
      </c>
      <c r="B41" s="288" t="s">
        <v>343</v>
      </c>
      <c r="C41" s="338">
        <v>3080663.79</v>
      </c>
      <c r="D41" s="339">
        <v>2532381.03</v>
      </c>
      <c r="E41" s="339"/>
      <c r="F41" s="14">
        <f>D41/C41</f>
        <v>0.822024473498291</v>
      </c>
    </row>
    <row r="42" spans="1:6" ht="15.75">
      <c r="A42" s="185"/>
      <c r="B42" s="340" t="s">
        <v>18</v>
      </c>
      <c r="C42" s="341">
        <f>SUM(C37:C41)</f>
        <v>12607653.7</v>
      </c>
      <c r="D42" s="342">
        <f>SUM(D37:D41)</f>
        <v>11760937.09</v>
      </c>
      <c r="E42" s="342"/>
      <c r="F42" s="343">
        <f>D42/C42</f>
        <v>0.9328410638372785</v>
      </c>
    </row>
  </sheetData>
  <sheetProtection/>
  <mergeCells count="7">
    <mergeCell ref="D42:E42"/>
    <mergeCell ref="D36:E36"/>
    <mergeCell ref="D37:E37"/>
    <mergeCell ref="D38:E38"/>
    <mergeCell ref="D39:E39"/>
    <mergeCell ref="D40:E40"/>
    <mergeCell ref="D41:E41"/>
  </mergeCells>
  <printOptions/>
  <pageMargins left="0.75" right="0.75" top="1" bottom="1" header="0.5" footer="0.5"/>
  <pageSetup horizontalDpi="300" verticalDpi="300" orientation="landscape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3"/>
  <sheetViews>
    <sheetView tabSelected="1" zoomScalePageLayoutView="0" workbookViewId="0" topLeftCell="A1">
      <selection activeCell="J37" sqref="J37"/>
    </sheetView>
  </sheetViews>
  <sheetFormatPr defaultColWidth="9.140625" defaultRowHeight="12.75"/>
  <cols>
    <col min="1" max="1" width="3.7109375" widthPt="19.5" style="50" customWidth="1"/>
    <col min="2" max="2" width="51.421875" widthPt="270" style="50" customWidth="1"/>
    <col min="3" max="3" width="17.140625" widthPt="90" style="50" customWidth="1"/>
    <col min="4" max="4" width="11.8515625" widthPt="62.25" style="50" customWidth="1"/>
    <col min="5" max="5" width="10.421875" widthPt="54.75" style="50" customWidth="1"/>
    <col min="6" max="6" width="9.140625" widthPt="48" style="50" customWidth="1"/>
    <col min="7" max="7" width="10.140625" widthPt="53.25" style="50" customWidth="1"/>
    <col min="8" max="8" width="13.57421875" widthPt="71.25" style="50" customWidth="1"/>
    <col min="9" max="9" width="12.140625" widthPt="63.75" style="50" customWidth="1"/>
    <col min="10" max="10" width="37.00390625" widthPt="194.25" style="50" customWidth="1"/>
    <col min="11" max="11" width="11.421875" widthPt="60" style="50" customWidth="1"/>
    <col min="12" max="12" width="17.57421875" widthPt="92.25" style="50" customWidth="1"/>
    <col min="13" max="13" width="10.140625" widthPt="53.25" style="50" customWidth="1"/>
  </cols>
  <sheetData>
    <row r="1" ht="18.75" thickBot="1">
      <c r="A1" s="328" t="s">
        <v>344</v>
      </c>
    </row>
    <row r="2" spans="1:8" ht="31.5" customHeight="1">
      <c r="A2" s="344" t="s">
        <v>345</v>
      </c>
      <c r="B2" s="345" t="s">
        <v>346</v>
      </c>
      <c r="C2" s="345" t="s">
        <v>347</v>
      </c>
      <c r="D2" s="346" t="s">
        <v>348</v>
      </c>
      <c r="E2" s="346" t="s">
        <v>349</v>
      </c>
      <c r="F2" s="346" t="s">
        <v>350</v>
      </c>
      <c r="G2" s="347" t="s">
        <v>351</v>
      </c>
      <c r="H2" s="345" t="s">
        <v>352</v>
      </c>
    </row>
    <row r="3" spans="1:8" ht="24">
      <c r="A3" s="77">
        <v>1</v>
      </c>
      <c r="B3" s="348" t="s">
        <v>353</v>
      </c>
      <c r="C3" s="348" t="s">
        <v>354</v>
      </c>
      <c r="D3" s="349"/>
      <c r="E3" s="350">
        <v>66277.47</v>
      </c>
      <c r="F3" s="351"/>
      <c r="G3" s="78"/>
      <c r="H3" s="352">
        <f>D3+E3+F3+G3</f>
        <v>66277.47</v>
      </c>
    </row>
    <row r="4" spans="1:8" ht="28.5" customHeight="1">
      <c r="A4" s="77">
        <v>2</v>
      </c>
      <c r="B4" s="348" t="s">
        <v>355</v>
      </c>
      <c r="C4" s="348" t="s">
        <v>356</v>
      </c>
      <c r="D4" s="350">
        <v>52824</v>
      </c>
      <c r="E4" s="350"/>
      <c r="F4" s="351"/>
      <c r="G4" s="78"/>
      <c r="H4" s="352">
        <f>D4+E4+F4+G4</f>
        <v>52824</v>
      </c>
    </row>
    <row r="5" spans="1:8" ht="32.25" customHeight="1">
      <c r="A5" s="77">
        <v>3</v>
      </c>
      <c r="B5" s="353" t="s">
        <v>357</v>
      </c>
      <c r="C5" s="351" t="s">
        <v>358</v>
      </c>
      <c r="D5" s="350">
        <v>58152.82</v>
      </c>
      <c r="E5" s="351"/>
      <c r="F5" s="351"/>
      <c r="G5" s="78"/>
      <c r="H5" s="352">
        <f>D5+E5+F5+G5</f>
        <v>58152.82</v>
      </c>
    </row>
    <row r="6" spans="1:8" ht="36.75" customHeight="1">
      <c r="A6" s="77">
        <v>4</v>
      </c>
      <c r="B6" s="353" t="s">
        <v>359</v>
      </c>
      <c r="C6" s="351" t="s">
        <v>358</v>
      </c>
      <c r="D6" s="350">
        <v>32033</v>
      </c>
      <c r="E6" s="351"/>
      <c r="F6" s="351"/>
      <c r="G6" s="78"/>
      <c r="H6" s="352">
        <f>D6+E6+F6+G6</f>
        <v>32033</v>
      </c>
    </row>
    <row r="7" spans="1:8" ht="31.5" customHeight="1">
      <c r="A7" s="77">
        <v>5</v>
      </c>
      <c r="B7" s="348" t="s">
        <v>360</v>
      </c>
      <c r="C7" s="348" t="s">
        <v>361</v>
      </c>
      <c r="D7" s="350">
        <v>4929.77</v>
      </c>
      <c r="E7" s="351"/>
      <c r="F7" s="351"/>
      <c r="G7" s="78"/>
      <c r="H7" s="352">
        <f>D7+E7+F7+G7</f>
        <v>4929.77</v>
      </c>
    </row>
    <row r="8" spans="1:8" ht="31.5" customHeight="1">
      <c r="A8" s="77">
        <v>6</v>
      </c>
      <c r="B8" s="348" t="s">
        <v>362</v>
      </c>
      <c r="C8" s="348" t="s">
        <v>363</v>
      </c>
      <c r="D8" s="350">
        <v>60000</v>
      </c>
      <c r="E8" s="351"/>
      <c r="F8" s="351"/>
      <c r="G8" s="78"/>
      <c r="H8" s="352">
        <f>D8+E8+F8+G8</f>
        <v>60000</v>
      </c>
    </row>
    <row r="9" spans="1:8" ht="28.5" customHeight="1">
      <c r="A9" s="77">
        <v>7</v>
      </c>
      <c r="B9" s="353" t="s">
        <v>357</v>
      </c>
      <c r="C9" s="351" t="s">
        <v>364</v>
      </c>
      <c r="D9" s="350">
        <v>41847.18</v>
      </c>
      <c r="E9" s="351"/>
      <c r="F9" s="351"/>
      <c r="G9" s="78"/>
      <c r="H9" s="352">
        <f>D9+E9+F9+G9</f>
        <v>41847.18</v>
      </c>
    </row>
    <row r="10" spans="1:8" ht="30" customHeight="1">
      <c r="A10" s="77">
        <v>8</v>
      </c>
      <c r="B10" s="353" t="s">
        <v>365</v>
      </c>
      <c r="C10" s="348" t="s">
        <v>366</v>
      </c>
      <c r="D10" s="350">
        <v>24685</v>
      </c>
      <c r="E10" s="351"/>
      <c r="F10" s="351"/>
      <c r="G10" s="78"/>
      <c r="H10" s="352">
        <f>D10+E10+F10+G10</f>
        <v>24685</v>
      </c>
    </row>
    <row r="11" spans="1:8" ht="30" customHeight="1">
      <c r="A11" s="77">
        <v>9</v>
      </c>
      <c r="B11" s="354" t="s">
        <v>367</v>
      </c>
      <c r="C11" s="348" t="s">
        <v>366</v>
      </c>
      <c r="D11" s="350"/>
      <c r="E11" s="350">
        <v>30925.53</v>
      </c>
      <c r="F11" s="351"/>
      <c r="G11" s="355"/>
      <c r="H11" s="352">
        <f>D11+E11+F11+G11</f>
        <v>30925.53</v>
      </c>
    </row>
    <row r="12" spans="1:8" ht="27" customHeight="1">
      <c r="A12" s="77">
        <v>10</v>
      </c>
      <c r="B12" s="356" t="s">
        <v>368</v>
      </c>
      <c r="C12" s="348" t="s">
        <v>369</v>
      </c>
      <c r="D12" s="350"/>
      <c r="E12" s="351"/>
      <c r="F12" s="351"/>
      <c r="G12" s="357">
        <v>2080</v>
      </c>
      <c r="H12" s="352">
        <f>D12+E12+F12+G12</f>
        <v>2080</v>
      </c>
    </row>
    <row r="13" spans="1:8" ht="29.25" customHeight="1">
      <c r="A13" s="77">
        <v>11</v>
      </c>
      <c r="B13" s="358" t="s">
        <v>370</v>
      </c>
      <c r="C13" s="351" t="s">
        <v>371</v>
      </c>
      <c r="D13" s="350">
        <v>91430.6</v>
      </c>
      <c r="E13" s="351"/>
      <c r="F13" s="359"/>
      <c r="G13" s="360"/>
      <c r="H13" s="352">
        <f>D13+E13+F13+G13</f>
        <v>91430.6</v>
      </c>
    </row>
    <row r="14" spans="1:8" ht="27.75" customHeight="1">
      <c r="A14" s="77">
        <v>12</v>
      </c>
      <c r="B14" s="361" t="s">
        <v>372</v>
      </c>
      <c r="C14" s="351" t="s">
        <v>371</v>
      </c>
      <c r="D14" s="350">
        <f>450+103952</f>
        <v>104402</v>
      </c>
      <c r="E14" s="351"/>
      <c r="F14" s="359"/>
      <c r="G14" s="360"/>
      <c r="H14" s="352">
        <f>D14+E14+F14+G14</f>
        <v>104402</v>
      </c>
    </row>
    <row r="15" spans="1:8" ht="27.75" customHeight="1">
      <c r="A15" s="77">
        <v>13</v>
      </c>
      <c r="B15" s="362" t="s">
        <v>373</v>
      </c>
      <c r="C15" s="348" t="s">
        <v>374</v>
      </c>
      <c r="D15" s="350">
        <v>1870</v>
      </c>
      <c r="E15" s="351"/>
      <c r="F15" s="359"/>
      <c r="G15" s="360"/>
      <c r="H15" s="352">
        <f>D15+E15+F15+G15</f>
        <v>1870</v>
      </c>
    </row>
    <row r="16" spans="1:8" ht="30" customHeight="1">
      <c r="A16" s="77">
        <v>14</v>
      </c>
      <c r="B16" s="353" t="s">
        <v>357</v>
      </c>
      <c r="C16" s="348" t="s">
        <v>375</v>
      </c>
      <c r="D16" s="350">
        <v>100000</v>
      </c>
      <c r="E16" s="351"/>
      <c r="F16" s="359"/>
      <c r="G16" s="360"/>
      <c r="H16" s="352">
        <f>D16+E16+F16+G16</f>
        <v>100000</v>
      </c>
    </row>
    <row r="17" spans="1:8" ht="34.5" customHeight="1">
      <c r="A17" s="77">
        <v>15</v>
      </c>
      <c r="B17" s="353" t="s">
        <v>376</v>
      </c>
      <c r="C17" s="348" t="s">
        <v>377</v>
      </c>
      <c r="D17" s="350"/>
      <c r="E17" s="350">
        <v>102797</v>
      </c>
      <c r="F17" s="359"/>
      <c r="G17" s="350">
        <v>46883.38</v>
      </c>
      <c r="H17" s="352">
        <f>D17+E17+F17+G17</f>
        <v>149680.38</v>
      </c>
    </row>
    <row r="18" spans="1:8" ht="30" customHeight="1">
      <c r="A18" s="77">
        <v>16</v>
      </c>
      <c r="B18" s="363" t="s">
        <v>378</v>
      </c>
      <c r="C18" s="351" t="s">
        <v>379</v>
      </c>
      <c r="D18" s="350">
        <v>30000</v>
      </c>
      <c r="E18" s="351"/>
      <c r="F18" s="351"/>
      <c r="G18" s="34"/>
      <c r="H18" s="352">
        <f>D18+E18+F18+G18</f>
        <v>30000</v>
      </c>
    </row>
    <row r="19" spans="1:8" ht="30" customHeight="1">
      <c r="A19" s="77">
        <v>17</v>
      </c>
      <c r="B19" s="358" t="s">
        <v>380</v>
      </c>
      <c r="C19" s="351" t="s">
        <v>379</v>
      </c>
      <c r="D19" s="349"/>
      <c r="E19" s="351"/>
      <c r="F19" s="351"/>
      <c r="G19" s="34">
        <v>85525</v>
      </c>
      <c r="H19" s="352">
        <f>D19+E19+F19+G19</f>
        <v>85525</v>
      </c>
    </row>
    <row r="20" spans="1:8" ht="30" customHeight="1">
      <c r="A20" s="77">
        <v>18</v>
      </c>
      <c r="B20" s="364" t="s">
        <v>381</v>
      </c>
      <c r="C20" s="365" t="s">
        <v>379</v>
      </c>
      <c r="D20" s="349">
        <f>100000+80000+80000</f>
        <v>260000</v>
      </c>
      <c r="E20" s="351"/>
      <c r="F20" s="351"/>
      <c r="G20" s="34"/>
      <c r="H20" s="352">
        <f>D20+E20+F20+G20</f>
        <v>260000</v>
      </c>
    </row>
    <row r="21" spans="1:8" ht="30" customHeight="1">
      <c r="A21" s="77">
        <v>19</v>
      </c>
      <c r="B21" s="364" t="s">
        <v>382</v>
      </c>
      <c r="C21" s="365" t="s">
        <v>379</v>
      </c>
      <c r="D21" s="349">
        <f>60000+60000</f>
        <v>120000</v>
      </c>
      <c r="E21" s="351"/>
      <c r="F21" s="351"/>
      <c r="G21" s="34"/>
      <c r="H21" s="352">
        <f>D21+E21+F21+G21</f>
        <v>120000</v>
      </c>
    </row>
    <row r="22" spans="1:8" ht="30" customHeight="1">
      <c r="A22" s="77">
        <v>20</v>
      </c>
      <c r="B22" s="348" t="s">
        <v>383</v>
      </c>
      <c r="C22" s="348" t="s">
        <v>384</v>
      </c>
      <c r="D22" s="350">
        <v>18470</v>
      </c>
      <c r="E22" s="351"/>
      <c r="F22" s="351"/>
      <c r="G22" s="34"/>
      <c r="H22" s="352">
        <f>D22+E22+F22+G22</f>
        <v>18470</v>
      </c>
    </row>
    <row r="23" spans="1:8" ht="24.75" customHeight="1">
      <c r="A23" s="77">
        <v>21</v>
      </c>
      <c r="B23" s="366" t="s">
        <v>385</v>
      </c>
      <c r="C23" s="351" t="s">
        <v>386</v>
      </c>
      <c r="D23" s="349">
        <v>36936.61</v>
      </c>
      <c r="E23" s="351"/>
      <c r="F23" s="351"/>
      <c r="G23" s="34"/>
      <c r="H23" s="352">
        <f>D23+E23+F23+G23</f>
        <v>36936.61</v>
      </c>
    </row>
    <row r="24" spans="1:8" ht="24.75" customHeight="1">
      <c r="A24" s="77">
        <v>22</v>
      </c>
      <c r="B24" s="358" t="s">
        <v>387</v>
      </c>
      <c r="C24" s="351" t="s">
        <v>386</v>
      </c>
      <c r="D24" s="350">
        <v>62755</v>
      </c>
      <c r="E24" s="351"/>
      <c r="F24" s="351"/>
      <c r="G24" s="34"/>
      <c r="H24" s="352">
        <f>D24+E24+F24+G24</f>
        <v>62755</v>
      </c>
    </row>
    <row r="25" spans="1:8" ht="24.75" customHeight="1">
      <c r="A25" s="77">
        <v>23</v>
      </c>
      <c r="B25" s="366" t="s">
        <v>388</v>
      </c>
      <c r="C25" s="348" t="s">
        <v>389</v>
      </c>
      <c r="D25" s="350">
        <v>9640</v>
      </c>
      <c r="E25" s="351"/>
      <c r="F25" s="351"/>
      <c r="G25" s="34"/>
      <c r="H25" s="352">
        <f>D25+E25+F25+G25</f>
        <v>9640</v>
      </c>
    </row>
    <row r="26" spans="1:8" ht="22.5" customHeight="1">
      <c r="A26" s="77">
        <v>24</v>
      </c>
      <c r="B26" s="364" t="s">
        <v>390</v>
      </c>
      <c r="C26" s="348" t="s">
        <v>391</v>
      </c>
      <c r="D26" s="349">
        <v>14132.29</v>
      </c>
      <c r="E26" s="351"/>
      <c r="F26" s="351"/>
      <c r="G26" s="367"/>
      <c r="H26" s="352">
        <f>D26+E26+F26+G26</f>
        <v>14132.29</v>
      </c>
    </row>
    <row r="27" spans="1:8" ht="36.75" customHeight="1">
      <c r="A27" s="77">
        <v>25</v>
      </c>
      <c r="B27" s="364" t="s">
        <v>390</v>
      </c>
      <c r="C27" s="348" t="s">
        <v>392</v>
      </c>
      <c r="D27" s="350">
        <v>408579.75</v>
      </c>
      <c r="E27" s="368"/>
      <c r="F27" s="368"/>
      <c r="G27" s="367"/>
      <c r="H27" s="352">
        <f>D27+E27+F27+G27</f>
        <v>408579.75</v>
      </c>
    </row>
    <row r="28" spans="1:8" ht="29.25" customHeight="1">
      <c r="A28" s="77">
        <v>26</v>
      </c>
      <c r="B28" s="364" t="s">
        <v>390</v>
      </c>
      <c r="C28" s="348" t="s">
        <v>393</v>
      </c>
      <c r="D28" s="350">
        <v>8561.67</v>
      </c>
      <c r="E28" s="351"/>
      <c r="F28" s="351"/>
      <c r="G28" s="367"/>
      <c r="H28" s="352">
        <f>D28+E28+F28+G28</f>
        <v>8561.67</v>
      </c>
    </row>
    <row r="29" spans="1:8" ht="29.25" customHeight="1">
      <c r="A29" s="77">
        <v>27</v>
      </c>
      <c r="B29" s="364" t="s">
        <v>390</v>
      </c>
      <c r="C29" s="348" t="s">
        <v>394</v>
      </c>
      <c r="D29" s="350">
        <v>139236.4</v>
      </c>
      <c r="E29" s="351"/>
      <c r="F29" s="351"/>
      <c r="G29" s="367"/>
      <c r="H29" s="352">
        <f>D29+E29+F29+G29</f>
        <v>139236.4</v>
      </c>
    </row>
    <row r="30" spans="1:8" ht="31.5" customHeight="1">
      <c r="A30" s="77">
        <v>28</v>
      </c>
      <c r="B30" s="364" t="s">
        <v>390</v>
      </c>
      <c r="C30" s="348" t="s">
        <v>395</v>
      </c>
      <c r="D30" s="350">
        <v>1588.84</v>
      </c>
      <c r="E30" s="351"/>
      <c r="F30" s="351"/>
      <c r="G30" s="367"/>
      <c r="H30" s="352">
        <f>D30+E30+F30+G30</f>
        <v>1588.84</v>
      </c>
    </row>
    <row r="31" spans="1:8" ht="42.75" customHeight="1">
      <c r="A31" s="77">
        <v>29</v>
      </c>
      <c r="B31" s="364" t="s">
        <v>390</v>
      </c>
      <c r="C31" s="348" t="s">
        <v>396</v>
      </c>
      <c r="D31" s="350">
        <v>953.89</v>
      </c>
      <c r="E31" s="351"/>
      <c r="F31" s="351"/>
      <c r="G31" s="367"/>
      <c r="H31" s="352">
        <f>D31+E31+F31+G31</f>
        <v>953.89</v>
      </c>
    </row>
    <row r="32" spans="1:8" ht="42.75" customHeight="1">
      <c r="A32" s="77">
        <v>30</v>
      </c>
      <c r="B32" s="364" t="s">
        <v>390</v>
      </c>
      <c r="C32" s="348" t="s">
        <v>397</v>
      </c>
      <c r="D32" s="350">
        <v>1729.26</v>
      </c>
      <c r="E32" s="369"/>
      <c r="F32" s="369"/>
      <c r="G32" s="370"/>
      <c r="H32" s="352">
        <f>D32+E32+F32+G32</f>
        <v>1729.26</v>
      </c>
    </row>
    <row r="33" spans="1:8" ht="35.25" customHeight="1">
      <c r="A33" s="77">
        <v>31</v>
      </c>
      <c r="B33" s="364" t="s">
        <v>390</v>
      </c>
      <c r="C33" s="371" t="s">
        <v>398</v>
      </c>
      <c r="D33" s="372">
        <v>483822.78</v>
      </c>
      <c r="E33" s="369"/>
      <c r="F33" s="369"/>
      <c r="G33" s="370"/>
      <c r="H33" s="352">
        <f>D33+E33+F33+G33</f>
        <v>483822.78</v>
      </c>
    </row>
    <row r="34" spans="1:8" ht="39.75" customHeight="1">
      <c r="A34" s="77">
        <v>32</v>
      </c>
      <c r="B34" s="364" t="s">
        <v>390</v>
      </c>
      <c r="C34" s="348" t="s">
        <v>399</v>
      </c>
      <c r="D34" s="350">
        <v>10497.56</v>
      </c>
      <c r="E34" s="364"/>
      <c r="F34" s="364"/>
      <c r="G34" s="367"/>
      <c r="H34" s="352">
        <f>D34+E34+F34+G34</f>
        <v>10497.56</v>
      </c>
    </row>
    <row r="35" spans="1:8" ht="39.75" customHeight="1">
      <c r="A35" s="77">
        <v>33</v>
      </c>
      <c r="B35" s="364" t="s">
        <v>390</v>
      </c>
      <c r="C35" s="348" t="s">
        <v>400</v>
      </c>
      <c r="D35" s="373">
        <v>3331.46</v>
      </c>
      <c r="E35" s="364"/>
      <c r="F35" s="364"/>
      <c r="G35" s="367"/>
      <c r="H35" s="352">
        <f>D35+E35+F35+G35</f>
        <v>3331.46</v>
      </c>
    </row>
    <row r="36" spans="1:8" ht="39.75" customHeight="1">
      <c r="A36" s="77">
        <v>34</v>
      </c>
      <c r="B36" s="364" t="s">
        <v>390</v>
      </c>
      <c r="C36" s="348" t="s">
        <v>401</v>
      </c>
      <c r="D36" s="350">
        <v>2334.34</v>
      </c>
      <c r="E36" s="364"/>
      <c r="F36" s="364"/>
      <c r="G36" s="367"/>
      <c r="H36" s="352">
        <f>D36+E36+F36+G36</f>
        <v>2334.34</v>
      </c>
    </row>
    <row r="37" spans="1:8" ht="47.25" customHeight="1">
      <c r="A37" s="77">
        <v>35</v>
      </c>
      <c r="B37" s="364" t="s">
        <v>390</v>
      </c>
      <c r="C37" s="348" t="s">
        <v>402</v>
      </c>
      <c r="D37" s="350">
        <v>4338.61</v>
      </c>
      <c r="E37" s="364"/>
      <c r="F37" s="364"/>
      <c r="G37" s="367"/>
      <c r="H37" s="352">
        <f>D37+E37+F37+G37</f>
        <v>4338.61</v>
      </c>
    </row>
    <row r="38" spans="1:8" ht="41.25" customHeight="1">
      <c r="A38" s="77">
        <v>36</v>
      </c>
      <c r="B38" s="364" t="s">
        <v>390</v>
      </c>
      <c r="C38" s="348" t="s">
        <v>403</v>
      </c>
      <c r="D38" s="350">
        <v>4264.47</v>
      </c>
      <c r="E38" s="364"/>
      <c r="F38" s="364"/>
      <c r="G38" s="367"/>
      <c r="H38" s="352">
        <f>D38+E38+F38+G38</f>
        <v>4264.47</v>
      </c>
    </row>
    <row r="39" spans="1:8" ht="41.25" customHeight="1">
      <c r="A39" s="77">
        <v>37</v>
      </c>
      <c r="B39" s="364" t="s">
        <v>390</v>
      </c>
      <c r="C39" s="348" t="s">
        <v>404</v>
      </c>
      <c r="D39" s="350">
        <v>4545.35</v>
      </c>
      <c r="E39" s="364"/>
      <c r="F39" s="364"/>
      <c r="G39" s="367"/>
      <c r="H39" s="352">
        <f>D39+E39+F39+G39</f>
        <v>4545.35</v>
      </c>
    </row>
    <row r="40" spans="1:8" ht="24" customHeight="1">
      <c r="A40" s="32"/>
      <c r="B40" s="374" t="s">
        <v>405</v>
      </c>
      <c r="C40" s="32"/>
      <c r="D40" s="375">
        <f>SUM(D3:D39)</f>
        <v>2197892.65</v>
      </c>
      <c r="E40" s="375">
        <f>SUM(E3:E39)</f>
        <v>200000</v>
      </c>
      <c r="F40" s="375">
        <f>SUM(F3:F39)</f>
        <v>0</v>
      </c>
      <c r="G40" s="375">
        <f>SUM(G3:G39)</f>
        <v>134488.38</v>
      </c>
      <c r="H40" s="376">
        <f>SUM(H3:H39)</f>
        <v>2532381.0300000003</v>
      </c>
    </row>
    <row r="42" spans="2:3" ht="12.75">
      <c r="B42" s="377"/>
      <c r="C42" s="378"/>
    </row>
    <row r="43" spans="2:3" ht="12.75">
      <c r="B43" s="377"/>
      <c r="C43" s="378"/>
    </row>
  </sheetData>
  <sheetProtection/>
  <mergeCells count="1">
    <mergeCell ref="B42:C42"/>
  </mergeCells>
  <printOptions/>
  <pageMargins left="0.748031496062992" right="0.748031496062992" top="0.984251968503937" bottom="0.905511811023622" header="0.511811023622047" footer="0.511811023622047"/>
  <pageSetup horizontalDpi="600" verticalDpi="600" orientation="landscape" scale="9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34"/>
  <sheetViews>
    <sheetView tabSelected="1" workbookViewId="0" topLeftCell="A1"/>
  </sheetViews>
  <sheetFormatPr defaultColWidth="9.140625" defaultRowHeight="12.75"/>
  <cols>
    <col min="1" max="1" width="76.421875" widthPt="401.25" style="385" customWidth="1"/>
  </cols>
  <sheetData>
    <row r="1" ht="101.25" customHeight="1">
      <c r="A1" s="379" t="s">
        <v>406</v>
      </c>
    </row>
    <row r="2" ht="15">
      <c r="A2" s="380" t="s">
        <v>407</v>
      </c>
    </row>
    <row r="3" ht="15">
      <c r="A3" s="381" t="s">
        <v>408</v>
      </c>
    </row>
    <row r="19" ht="15">
      <c r="A19" s="382" t="s">
        <v>409</v>
      </c>
    </row>
    <row r="27" ht="15">
      <c r="A27" s="383" t="s">
        <v>410</v>
      </c>
    </row>
    <row r="34" ht="15">
      <c r="A34" s="384" t="s">
        <v>411</v>
      </c>
    </row>
  </sheetData>
  <printOptions/>
  <pageMargins left="1.25" right="1.25" top="1" bottom="1" header="0.5" footer="0.5"/>
  <pageSetup horizontalDpi="600" verticalDpi="600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5:C25"/>
  <sheetViews>
    <sheetView tabSelected="1" workbookViewId="0" topLeftCell="A1"/>
  </sheetViews>
  <sheetFormatPr defaultColWidth="9.140625" defaultRowHeight="12.75"/>
  <cols>
    <col min="1" max="1" width="21.57421875" widthPt="113.25" style="385" customWidth="1"/>
    <col min="2" max="2" width="61.421875" widthPt="322.5" style="385" customWidth="1"/>
    <col min="3" max="3" width="4.421875" widthPt="23.25" style="385" customWidth="1"/>
  </cols>
  <sheetData>
    <row r="1" ht="12.75"/>
    <row r="3" ht="83.25" customHeight="1"/>
    <row r="5" spans="1:3" ht="15">
      <c r="A5" s="386" t="s">
        <v>407</v>
      </c>
      <c r="B5" s="386"/>
      <c r="C5" s="386"/>
    </row>
    <row r="6" spans="1:3" ht="15">
      <c r="A6" s="386" t="s">
        <v>412</v>
      </c>
      <c r="B6" s="386"/>
      <c r="C6" s="386"/>
    </row>
    <row r="10" spans="1:3" ht="15">
      <c r="A10" s="387" t="s">
        <v>413</v>
      </c>
      <c r="B10" s="387"/>
      <c r="C10" s="387"/>
    </row>
    <row r="11" spans="1:2" ht="15">
      <c r="A11" s="388" t="s">
        <v>414</v>
      </c>
      <c r="B11" s="389">
        <v>46302</v>
      </c>
    </row>
    <row r="12" spans="1:2" ht="15">
      <c r="A12" s="388" t="s">
        <v>415</v>
      </c>
      <c r="B12" s="388"/>
    </row>
    <row r="13" spans="1:2" ht="15">
      <c r="A13" s="388" t="s">
        <v>416</v>
      </c>
      <c r="B13" s="388" t="s">
        <v>417</v>
      </c>
    </row>
    <row r="14" spans="1:2" ht="15">
      <c r="A14" s="388" t="s">
        <v>418</v>
      </c>
      <c r="B14" s="388" t="s">
        <v>419</v>
      </c>
    </row>
    <row r="15" spans="1:2" ht="15">
      <c r="A15" s="388" t="s">
        <v>420</v>
      </c>
      <c r="B15" s="388" t="s">
        <v>421</v>
      </c>
    </row>
    <row r="16" spans="1:2" ht="15">
      <c r="A16" s="388" t="s">
        <v>422</v>
      </c>
      <c r="B16" s="388" t="s">
        <v>423</v>
      </c>
    </row>
    <row r="18" spans="1:3" ht="63" customHeight="1">
      <c r="A18" s="390" t="s">
        <v>424</v>
      </c>
      <c r="B18" s="390"/>
      <c r="C18" s="390"/>
    </row>
    <row r="20" spans="1:3" ht="15">
      <c r="A20" s="387" t="s">
        <v>425</v>
      </c>
      <c r="B20" s="387"/>
      <c r="C20" s="387"/>
    </row>
    <row r="21" spans="1:3" ht="63" customHeight="1">
      <c r="A21" s="390" t="s">
        <v>426</v>
      </c>
      <c r="B21" s="390"/>
      <c r="C21" s="390"/>
    </row>
    <row r="22" spans="1:3" ht="15">
      <c r="A22" s="387" t="s">
        <v>427</v>
      </c>
      <c r="B22" s="387"/>
      <c r="C22" s="387"/>
    </row>
    <row r="23" spans="1:3" ht="63" customHeight="1">
      <c r="A23" s="390" t="s">
        <v>428</v>
      </c>
      <c r="B23" s="390"/>
      <c r="C23" s="390"/>
    </row>
    <row r="25" spans="1:3" ht="31.5" customHeight="1">
      <c r="A25" s="390" t="s">
        <v>429</v>
      </c>
      <c r="B25" s="390"/>
      <c r="C25" s="390"/>
    </row>
  </sheetData>
  <mergeCells count="9">
    <mergeCell ref="A5:C5"/>
    <mergeCell ref="A6:C6"/>
    <mergeCell ref="A10:C10"/>
    <mergeCell ref="A18:C18"/>
    <mergeCell ref="A20:C20"/>
    <mergeCell ref="A21:C21"/>
    <mergeCell ref="A22:C22"/>
    <mergeCell ref="A23:C23"/>
    <mergeCell ref="A25:C25"/>
  </mergeCells>
  <printOptions/>
  <pageMargins left="1.12" right="0.5" top="0.5" bottom="0.75" header="0.5" footer="0.5"/>
  <pageSetup horizontalDpi="600" verticalDpi="600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0"/>
  <sheetViews>
    <sheetView tabSelected="1" zoomScalePageLayoutView="0" workbookViewId="0" topLeftCell="A1">
      <selection activeCell="A1" sqref="A1:E80"/>
    </sheetView>
  </sheetViews>
  <sheetFormatPr defaultColWidth="9.140625" defaultRowHeight="12.75"/>
  <cols>
    <col min="1" max="1" width="9.00390625" widthPt="47.25" style="50" customWidth="1"/>
    <col min="2" max="2" width="61.57421875" widthPt="323.25" style="50" customWidth="1"/>
    <col min="3" max="3" width="21.421875" widthPt="112.5" style="50" customWidth="1"/>
    <col min="4" max="4" width="25.28125" widthPt="132.75" style="50" customWidth="1"/>
    <col min="5" max="5" width="17.28125" widthPt="90.75" style="50" customWidth="1"/>
    <col min="7" max="7" width="10.8515625" widthPt="57" style="50" customWidth="1"/>
    <col min="12" max="12" width="10.140625" widthPt="53.25" style="50" customWidth="1"/>
  </cols>
  <sheetData>
    <row r="1" ht="18.75" thickBot="1">
      <c r="A1" s="328" t="s">
        <v>430</v>
      </c>
    </row>
    <row r="2" spans="1:5" ht="24.75" customHeight="1">
      <c r="A2" s="391" t="s">
        <v>431</v>
      </c>
      <c r="B2" s="293" t="s">
        <v>432</v>
      </c>
      <c r="C2" s="392" t="s">
        <v>433</v>
      </c>
      <c r="D2" s="392" t="s">
        <v>434</v>
      </c>
      <c r="E2" s="393" t="s">
        <v>435</v>
      </c>
    </row>
    <row r="3" spans="1:5" ht="18.75" customHeight="1" hidden="1">
      <c r="A3" s="394"/>
      <c r="B3" s="316"/>
      <c r="C3" s="395"/>
      <c r="D3" s="395"/>
      <c r="E3" s="396"/>
    </row>
    <row r="4" spans="1:5" ht="12.75">
      <c r="A4" s="15">
        <v>11111</v>
      </c>
      <c r="B4" s="15" t="s">
        <v>23</v>
      </c>
      <c r="C4" s="397">
        <v>3985051.82</v>
      </c>
      <c r="D4" s="397">
        <v>4297254.37</v>
      </c>
      <c r="E4" s="16">
        <f>D4-C4</f>
        <v>312202.5500000003</v>
      </c>
    </row>
    <row r="5" spans="1:5" ht="12.75">
      <c r="A5" s="15">
        <v>11121</v>
      </c>
      <c r="B5" s="15" t="s">
        <v>436</v>
      </c>
      <c r="C5" s="397">
        <v>255110.55</v>
      </c>
      <c r="D5" s="397">
        <v>377026.89</v>
      </c>
      <c r="E5" s="16">
        <f>D5-C5</f>
        <v>121916.34000000003</v>
      </c>
    </row>
    <row r="6" spans="1:5" ht="12.75">
      <c r="A6" s="398">
        <v>11131</v>
      </c>
      <c r="B6" s="398" t="s">
        <v>437</v>
      </c>
      <c r="C6" s="397">
        <v>237310.32</v>
      </c>
      <c r="D6" s="397">
        <v>302970.45</v>
      </c>
      <c r="E6" s="16">
        <f>D6-C6</f>
        <v>65660.13</v>
      </c>
    </row>
    <row r="7" spans="1:5" ht="12.75">
      <c r="A7" s="15">
        <v>11151</v>
      </c>
      <c r="B7" s="15" t="s">
        <v>438</v>
      </c>
      <c r="C7" s="397">
        <v>14752.52</v>
      </c>
      <c r="D7" s="397">
        <v>18399.17</v>
      </c>
      <c r="E7" s="16">
        <f>D7-C7</f>
        <v>3646.649999999998</v>
      </c>
    </row>
    <row r="8" spans="1:5" ht="12.75">
      <c r="A8" s="15">
        <v>11152</v>
      </c>
      <c r="B8" s="15" t="s">
        <v>439</v>
      </c>
      <c r="C8" s="397">
        <v>4258.94</v>
      </c>
      <c r="D8" s="397">
        <v>5523.79</v>
      </c>
      <c r="E8" s="16">
        <f>D8-C8</f>
        <v>1264.8500000000004</v>
      </c>
    </row>
    <row r="9" spans="1:5" ht="12.75">
      <c r="A9" s="15">
        <v>11211</v>
      </c>
      <c r="B9" s="15" t="s">
        <v>27</v>
      </c>
      <c r="C9" s="397">
        <v>207162.05</v>
      </c>
      <c r="D9" s="397">
        <v>338526.47</v>
      </c>
      <c r="E9" s="16">
        <f>D9-C9</f>
        <v>131364.41999999998</v>
      </c>
    </row>
    <row r="10" spans="1:5" ht="12.75">
      <c r="A10" s="15">
        <v>11311</v>
      </c>
      <c r="B10" s="398" t="s">
        <v>440</v>
      </c>
      <c r="C10" s="397">
        <v>237310.32</v>
      </c>
      <c r="D10" s="397">
        <v>302970.45</v>
      </c>
      <c r="E10" s="16">
        <f>D10-C10</f>
        <v>65660.13</v>
      </c>
    </row>
    <row r="11" spans="1:5" ht="12.75">
      <c r="A11" s="15">
        <v>11411</v>
      </c>
      <c r="B11" s="398" t="s">
        <v>441</v>
      </c>
      <c r="C11" s="397">
        <v>16982.38</v>
      </c>
      <c r="D11" s="397">
        <v>7746.68</v>
      </c>
      <c r="E11" s="16">
        <f>D11-C11</f>
        <v>-9235.7</v>
      </c>
    </row>
    <row r="12" spans="1:5" ht="12.75">
      <c r="A12" s="15">
        <v>11413</v>
      </c>
      <c r="B12" s="398" t="s">
        <v>29</v>
      </c>
      <c r="C12" s="397">
        <v>0</v>
      </c>
      <c r="D12" s="397">
        <v>672516.19</v>
      </c>
      <c r="E12" s="16">
        <f>D12-C12</f>
        <v>672516.19</v>
      </c>
    </row>
    <row r="13" spans="1:5" ht="12.75">
      <c r="A13" s="15">
        <v>11431</v>
      </c>
      <c r="B13" s="398" t="s">
        <v>442</v>
      </c>
      <c r="C13" s="397">
        <v>37555.65</v>
      </c>
      <c r="D13" s="397">
        <v>45395.79</v>
      </c>
      <c r="E13" s="16">
        <f>D13-C13</f>
        <v>7840.139999999999</v>
      </c>
    </row>
    <row r="14" spans="1:5" ht="12.75">
      <c r="A14" s="15">
        <v>11611</v>
      </c>
      <c r="B14" s="398" t="s">
        <v>443</v>
      </c>
      <c r="C14" s="397">
        <v>1723.71</v>
      </c>
      <c r="D14" s="397">
        <v>423.04</v>
      </c>
      <c r="E14" s="16">
        <f>D14-C14</f>
        <v>-1300.67</v>
      </c>
    </row>
    <row r="15" spans="1:5" ht="16.5" thickBot="1">
      <c r="A15" s="399"/>
      <c r="B15" s="400" t="s">
        <v>30</v>
      </c>
      <c r="C15" s="401">
        <f>SUM(C4:C14)</f>
        <v>4997218.260000001</v>
      </c>
      <c r="D15" s="402">
        <f>SUM(D4:D14)</f>
        <v>6368753.289999999</v>
      </c>
      <c r="E15" s="403">
        <f>D15-C15</f>
        <v>1371535.0299999984</v>
      </c>
    </row>
    <row r="16" spans="1:5" ht="12.75">
      <c r="A16" s="11">
        <v>13130</v>
      </c>
      <c r="B16" s="11" t="s">
        <v>61</v>
      </c>
      <c r="C16" s="404">
        <v>9899</v>
      </c>
      <c r="D16" s="404">
        <v>13143.68</v>
      </c>
      <c r="E16" s="12">
        <f>D16-C16</f>
        <v>3244.6800000000003</v>
      </c>
    </row>
    <row r="17" spans="1:5" ht="12.75">
      <c r="A17" s="11">
        <v>13131</v>
      </c>
      <c r="B17" s="11" t="s">
        <v>444</v>
      </c>
      <c r="C17" s="404">
        <v>80</v>
      </c>
      <c r="D17" s="404">
        <v>0</v>
      </c>
      <c r="E17" s="12">
        <f>D17-C17</f>
        <v>-80</v>
      </c>
    </row>
    <row r="18" spans="1:5" ht="12.75">
      <c r="A18" s="11">
        <v>13132</v>
      </c>
      <c r="B18" s="11" t="s">
        <v>81</v>
      </c>
      <c r="C18" s="404">
        <v>0</v>
      </c>
      <c r="D18" s="404">
        <v>580</v>
      </c>
      <c r="E18" s="12">
        <f>D18-C18</f>
        <v>580</v>
      </c>
    </row>
    <row r="19" spans="1:5" ht="12.75">
      <c r="A19" s="11">
        <v>13140</v>
      </c>
      <c r="B19" s="11" t="s">
        <v>54</v>
      </c>
      <c r="C19" s="404">
        <v>7275</v>
      </c>
      <c r="D19" s="404">
        <v>11653.63</v>
      </c>
      <c r="E19" s="12">
        <f>D19-C19</f>
        <v>4378.629999999999</v>
      </c>
    </row>
    <row r="20" spans="1:5" ht="12.75">
      <c r="A20" s="11">
        <v>13141</v>
      </c>
      <c r="B20" s="11" t="s">
        <v>63</v>
      </c>
      <c r="C20" s="404">
        <v>4900</v>
      </c>
      <c r="D20" s="404">
        <v>1106</v>
      </c>
      <c r="E20" s="12">
        <f>D20-C20</f>
        <v>-3794</v>
      </c>
    </row>
    <row r="21" spans="1:5" ht="12.75">
      <c r="A21" s="11">
        <v>13142</v>
      </c>
      <c r="B21" s="11" t="s">
        <v>64</v>
      </c>
      <c r="C21" s="404">
        <v>0</v>
      </c>
      <c r="D21" s="404">
        <v>379.87</v>
      </c>
      <c r="E21" s="12">
        <f>D21-C21</f>
        <v>379.87</v>
      </c>
    </row>
    <row r="22" spans="1:5" ht="12.75">
      <c r="A22" s="15">
        <v>13210</v>
      </c>
      <c r="B22" s="15" t="s">
        <v>445</v>
      </c>
      <c r="C22" s="397">
        <v>115612.53</v>
      </c>
      <c r="D22" s="397">
        <v>148701.51</v>
      </c>
      <c r="E22" s="16">
        <f>D22-C22</f>
        <v>33088.98000000001</v>
      </c>
    </row>
    <row r="23" spans="1:5" ht="12.75">
      <c r="A23" s="15">
        <v>13220</v>
      </c>
      <c r="B23" s="15" t="s">
        <v>446</v>
      </c>
      <c r="C23" s="397">
        <v>7375.18</v>
      </c>
      <c r="D23" s="397">
        <v>11412.86</v>
      </c>
      <c r="E23" s="16">
        <f>D23-C23</f>
        <v>4037.6800000000003</v>
      </c>
    </row>
    <row r="24" spans="1:5" ht="12.75">
      <c r="A24" s="15">
        <v>13230</v>
      </c>
      <c r="B24" s="15" t="s">
        <v>447</v>
      </c>
      <c r="C24" s="397">
        <v>20715.62</v>
      </c>
      <c r="D24" s="397">
        <v>16171.1</v>
      </c>
      <c r="E24" s="16">
        <f>D24-C24</f>
        <v>-4544.519999999999</v>
      </c>
    </row>
    <row r="25" spans="1:5" ht="12.75">
      <c r="A25" s="15">
        <v>13250</v>
      </c>
      <c r="B25" s="15" t="s">
        <v>448</v>
      </c>
      <c r="C25" s="397">
        <v>3579</v>
      </c>
      <c r="D25" s="397">
        <v>4715.08</v>
      </c>
      <c r="E25" s="16">
        <f>D25-C25</f>
        <v>1136.08</v>
      </c>
    </row>
    <row r="26" spans="1:5" ht="12.75">
      <c r="A26" s="15">
        <v>13260</v>
      </c>
      <c r="B26" s="15" t="s">
        <v>449</v>
      </c>
      <c r="C26" s="397">
        <v>4163.69</v>
      </c>
      <c r="D26" s="397">
        <v>10000</v>
      </c>
      <c r="E26" s="16">
        <f>D26-C26</f>
        <v>5836.31</v>
      </c>
    </row>
    <row r="27" spans="1:5" ht="12.75">
      <c r="A27" s="15">
        <v>13310</v>
      </c>
      <c r="B27" s="166" t="s">
        <v>118</v>
      </c>
      <c r="C27" s="397">
        <v>0</v>
      </c>
      <c r="D27" s="397">
        <v>2246.4</v>
      </c>
      <c r="E27" s="16">
        <f>D27-C27</f>
        <v>2246.4</v>
      </c>
    </row>
    <row r="28" spans="1:5" ht="12.75">
      <c r="A28" s="15">
        <v>13320</v>
      </c>
      <c r="B28" s="15" t="s">
        <v>450</v>
      </c>
      <c r="C28" s="397">
        <v>11462.91</v>
      </c>
      <c r="D28" s="397">
        <v>14052.53</v>
      </c>
      <c r="E28" s="16">
        <f>D28-C28</f>
        <v>2589.620000000001</v>
      </c>
    </row>
    <row r="29" spans="1:5" ht="12.75">
      <c r="A29" s="15">
        <v>13330</v>
      </c>
      <c r="B29" s="15" t="s">
        <v>451</v>
      </c>
      <c r="C29" s="397">
        <v>5.5</v>
      </c>
      <c r="D29" s="397">
        <v>0</v>
      </c>
      <c r="E29" s="16">
        <f>D29-C29</f>
        <v>-5.5</v>
      </c>
    </row>
    <row r="30" spans="1:5" ht="12.75">
      <c r="A30" s="15">
        <v>13430</v>
      </c>
      <c r="B30" s="15" t="s">
        <v>452</v>
      </c>
      <c r="C30" s="397">
        <v>228067.25</v>
      </c>
      <c r="D30" s="397">
        <v>346640.33</v>
      </c>
      <c r="E30" s="16">
        <f>D30-C30</f>
        <v>118573.08000000002</v>
      </c>
    </row>
    <row r="31" spans="1:5" ht="12.75">
      <c r="A31" s="15">
        <v>13440</v>
      </c>
      <c r="B31" s="166" t="s">
        <v>453</v>
      </c>
      <c r="C31" s="397">
        <v>283011.1</v>
      </c>
      <c r="D31" s="397">
        <v>347325.49</v>
      </c>
      <c r="E31" s="16">
        <f>D31-C31</f>
        <v>64314.390000000014</v>
      </c>
    </row>
    <row r="32" spans="1:5" ht="12.75">
      <c r="A32" s="15">
        <v>13445</v>
      </c>
      <c r="B32" s="166" t="s">
        <v>454</v>
      </c>
      <c r="C32" s="397">
        <v>5317.77</v>
      </c>
      <c r="D32" s="397">
        <v>7490.61</v>
      </c>
      <c r="E32" s="16">
        <f>D32-C32</f>
        <v>2172.8399999999992</v>
      </c>
    </row>
    <row r="33" spans="1:5" ht="12.75">
      <c r="A33" s="15">
        <v>13450</v>
      </c>
      <c r="B33" s="15" t="s">
        <v>455</v>
      </c>
      <c r="C33" s="397">
        <v>13129.97</v>
      </c>
      <c r="D33" s="397">
        <v>30719</v>
      </c>
      <c r="E33" s="16">
        <f>D33-C33</f>
        <v>17589.03</v>
      </c>
    </row>
    <row r="34" spans="1:5" ht="12.75">
      <c r="A34" s="15">
        <v>13460</v>
      </c>
      <c r="B34" s="15" t="s">
        <v>456</v>
      </c>
      <c r="C34" s="397">
        <v>33578.67</v>
      </c>
      <c r="D34" s="397">
        <v>22938.48</v>
      </c>
      <c r="E34" s="16">
        <f>D34-C34</f>
        <v>-10640.189999999999</v>
      </c>
    </row>
    <row r="35" spans="1:5" ht="12.75">
      <c r="A35" s="15">
        <v>13470</v>
      </c>
      <c r="B35" s="15" t="s">
        <v>457</v>
      </c>
      <c r="C35" s="397">
        <v>4163</v>
      </c>
      <c r="D35" s="397">
        <v>4590</v>
      </c>
      <c r="E35" s="16">
        <f>D35-C35</f>
        <v>427</v>
      </c>
    </row>
    <row r="36" spans="1:5" ht="12.75">
      <c r="A36" s="15">
        <v>13480</v>
      </c>
      <c r="B36" s="15" t="s">
        <v>69</v>
      </c>
      <c r="C36" s="397">
        <v>1500</v>
      </c>
      <c r="D36" s="397">
        <v>7048.05</v>
      </c>
      <c r="E36" s="16">
        <f>D36-C36</f>
        <v>5548.05</v>
      </c>
    </row>
    <row r="37" spans="1:5" ht="12.75">
      <c r="A37" s="15">
        <v>13501</v>
      </c>
      <c r="B37" s="15" t="s">
        <v>458</v>
      </c>
      <c r="C37" s="397">
        <v>3010</v>
      </c>
      <c r="D37" s="397">
        <v>0</v>
      </c>
      <c r="E37" s="16">
        <f>D37-C37</f>
        <v>-3010</v>
      </c>
    </row>
    <row r="38" spans="1:5" ht="12.75">
      <c r="A38" s="15">
        <v>13503</v>
      </c>
      <c r="B38" s="15" t="s">
        <v>459</v>
      </c>
      <c r="C38" s="397">
        <v>3790</v>
      </c>
      <c r="D38" s="397">
        <v>4772</v>
      </c>
      <c r="E38" s="16">
        <f>D38-C38</f>
        <v>982</v>
      </c>
    </row>
    <row r="39" spans="1:5" ht="12.75">
      <c r="A39" s="15">
        <v>13504</v>
      </c>
      <c r="B39" s="15" t="s">
        <v>460</v>
      </c>
      <c r="C39" s="397">
        <v>3750</v>
      </c>
      <c r="D39" s="397">
        <v>0</v>
      </c>
      <c r="E39" s="16">
        <f>D39-C39</f>
        <v>-3750</v>
      </c>
    </row>
    <row r="40" spans="1:5" ht="12.75">
      <c r="A40" s="15">
        <v>13508</v>
      </c>
      <c r="B40" s="15" t="s">
        <v>461</v>
      </c>
      <c r="C40" s="397">
        <v>41000.63</v>
      </c>
      <c r="D40" s="397">
        <v>34988.7</v>
      </c>
      <c r="E40" s="16">
        <f>D40-C40</f>
        <v>-6011.93</v>
      </c>
    </row>
    <row r="41" spans="1:5" ht="12.75">
      <c r="A41" s="15">
        <v>13509</v>
      </c>
      <c r="B41" s="15" t="s">
        <v>462</v>
      </c>
      <c r="C41" s="397">
        <v>140009</v>
      </c>
      <c r="D41" s="397">
        <v>47451.5</v>
      </c>
      <c r="E41" s="16">
        <f>D41-C41</f>
        <v>-92557.5</v>
      </c>
    </row>
    <row r="42" spans="1:5" ht="12.75">
      <c r="A42" s="15">
        <v>13610</v>
      </c>
      <c r="B42" s="15" t="s">
        <v>85</v>
      </c>
      <c r="C42" s="397">
        <v>14137.73</v>
      </c>
      <c r="D42" s="397">
        <v>34613.91</v>
      </c>
      <c r="E42" s="16">
        <f>D42-C42</f>
        <v>20476.180000000004</v>
      </c>
    </row>
    <row r="43" spans="1:5" ht="12.75">
      <c r="A43" s="15">
        <v>13611</v>
      </c>
      <c r="B43" s="166" t="s">
        <v>463</v>
      </c>
      <c r="C43" s="397">
        <v>2560</v>
      </c>
      <c r="D43" s="397">
        <v>2040</v>
      </c>
      <c r="E43" s="16">
        <f>D43-C43</f>
        <v>-520</v>
      </c>
    </row>
    <row r="44" spans="1:5" ht="12.75">
      <c r="A44" s="15">
        <v>13620</v>
      </c>
      <c r="B44" s="15" t="s">
        <v>464</v>
      </c>
      <c r="C44" s="397">
        <v>15150.86</v>
      </c>
      <c r="D44" s="397">
        <v>21562.53</v>
      </c>
      <c r="E44" s="16">
        <f>D44-C44</f>
        <v>6411.669999999998</v>
      </c>
    </row>
    <row r="45" spans="1:5" ht="12.75">
      <c r="A45" s="15">
        <v>13630</v>
      </c>
      <c r="B45" s="15" t="s">
        <v>465</v>
      </c>
      <c r="C45" s="397">
        <v>24699.16</v>
      </c>
      <c r="D45" s="397">
        <v>50426.39</v>
      </c>
      <c r="E45" s="16">
        <f>D45-C45</f>
        <v>25727.23</v>
      </c>
    </row>
    <row r="46" spans="1:5" ht="12.75">
      <c r="A46" s="15">
        <v>13640</v>
      </c>
      <c r="B46" s="15" t="s">
        <v>466</v>
      </c>
      <c r="C46" s="397">
        <v>847</v>
      </c>
      <c r="D46" s="397">
        <v>7192.3</v>
      </c>
      <c r="E46" s="16">
        <f>D46-C46</f>
        <v>6345.3</v>
      </c>
    </row>
    <row r="47" spans="1:5" ht="12.75">
      <c r="A47" s="15">
        <v>13720</v>
      </c>
      <c r="B47" s="15" t="s">
        <v>467</v>
      </c>
      <c r="C47" s="397">
        <v>6434.84</v>
      </c>
      <c r="D47" s="397">
        <v>0</v>
      </c>
      <c r="E47" s="16">
        <f>D47-C47</f>
        <v>-6434.84</v>
      </c>
    </row>
    <row r="48" spans="1:5" ht="12.75">
      <c r="A48" s="15">
        <v>13760</v>
      </c>
      <c r="B48" s="15" t="s">
        <v>468</v>
      </c>
      <c r="C48" s="397">
        <v>209494</v>
      </c>
      <c r="D48" s="397">
        <v>54129.3</v>
      </c>
      <c r="E48" s="16">
        <f>D48-C48</f>
        <v>-155364.7</v>
      </c>
    </row>
    <row r="49" spans="1:5" ht="12.75">
      <c r="A49" s="15">
        <v>13780</v>
      </c>
      <c r="B49" s="15" t="s">
        <v>469</v>
      </c>
      <c r="C49" s="397">
        <v>18427.79</v>
      </c>
      <c r="D49" s="397">
        <v>22952.14</v>
      </c>
      <c r="E49" s="16">
        <f>D49-C49</f>
        <v>4524.3499999999985</v>
      </c>
    </row>
    <row r="50" spans="1:5" ht="12.75">
      <c r="A50" s="15">
        <v>13950</v>
      </c>
      <c r="B50" s="15" t="s">
        <v>470</v>
      </c>
      <c r="C50" s="397">
        <v>1370</v>
      </c>
      <c r="D50" s="397">
        <v>1160</v>
      </c>
      <c r="E50" s="16">
        <f>D50-C50</f>
        <v>-210</v>
      </c>
    </row>
    <row r="51" spans="1:5" ht="12.75">
      <c r="A51" s="15">
        <v>13951</v>
      </c>
      <c r="B51" s="15" t="s">
        <v>471</v>
      </c>
      <c r="C51" s="397">
        <v>1925.61</v>
      </c>
      <c r="D51" s="397">
        <v>3402.39</v>
      </c>
      <c r="E51" s="16">
        <f>D51-C51</f>
        <v>1476.78</v>
      </c>
    </row>
    <row r="52" spans="1:5" ht="12.75">
      <c r="A52" s="15">
        <v>13954</v>
      </c>
      <c r="B52" s="15" t="s">
        <v>472</v>
      </c>
      <c r="C52" s="397">
        <v>460</v>
      </c>
      <c r="D52" s="397">
        <v>320</v>
      </c>
      <c r="E52" s="16">
        <f>D52-C52</f>
        <v>-140</v>
      </c>
    </row>
    <row r="53" spans="1:5" ht="12.75">
      <c r="A53" s="15">
        <v>14010</v>
      </c>
      <c r="B53" s="15" t="s">
        <v>473</v>
      </c>
      <c r="C53" s="397">
        <v>25820</v>
      </c>
      <c r="D53" s="397">
        <v>26136</v>
      </c>
      <c r="E53" s="16">
        <f>D53-C53</f>
        <v>316</v>
      </c>
    </row>
    <row r="54" spans="1:5" ht="12.75">
      <c r="A54" s="32">
        <v>14022</v>
      </c>
      <c r="B54" s="32" t="s">
        <v>474</v>
      </c>
      <c r="C54" s="397">
        <v>175456.46</v>
      </c>
      <c r="D54" s="397">
        <v>158115.68</v>
      </c>
      <c r="E54" s="34">
        <f>D54-C54</f>
        <v>-17340.78</v>
      </c>
    </row>
    <row r="55" spans="1:5" ht="12.75">
      <c r="A55" s="32">
        <v>14023</v>
      </c>
      <c r="B55" s="32" t="s">
        <v>475</v>
      </c>
      <c r="C55" s="397">
        <v>0</v>
      </c>
      <c r="D55" s="397">
        <v>9958.76</v>
      </c>
      <c r="E55" s="34">
        <f>D55-C55</f>
        <v>9958.76</v>
      </c>
    </row>
    <row r="56" spans="1:5" ht="12.75">
      <c r="A56" s="15">
        <v>14032</v>
      </c>
      <c r="B56" s="15" t="s">
        <v>476</v>
      </c>
      <c r="C56" s="397">
        <v>167373</v>
      </c>
      <c r="D56" s="397">
        <v>222831.3</v>
      </c>
      <c r="E56" s="16">
        <f>D56-C56</f>
        <v>55458.29999999999</v>
      </c>
    </row>
    <row r="57" spans="1:5" ht="12.75">
      <c r="A57" s="15">
        <v>14040</v>
      </c>
      <c r="B57" s="15" t="s">
        <v>477</v>
      </c>
      <c r="C57" s="397">
        <v>1367</v>
      </c>
      <c r="D57" s="397">
        <v>3457.5</v>
      </c>
      <c r="E57" s="16">
        <f>D57-C57</f>
        <v>2090.5</v>
      </c>
    </row>
    <row r="58" spans="1:5" ht="12.75">
      <c r="A58" s="15">
        <v>14050</v>
      </c>
      <c r="B58" s="15" t="s">
        <v>72</v>
      </c>
      <c r="C58" s="397">
        <v>43328.2</v>
      </c>
      <c r="D58" s="397">
        <v>67976.8</v>
      </c>
      <c r="E58" s="16">
        <f>D58-C58</f>
        <v>24648.600000000006</v>
      </c>
    </row>
    <row r="59" spans="1:5" ht="12.75">
      <c r="A59" s="15">
        <v>14060</v>
      </c>
      <c r="B59" s="15" t="s">
        <v>478</v>
      </c>
      <c r="C59" s="397">
        <v>16058</v>
      </c>
      <c r="D59" s="397">
        <v>46846</v>
      </c>
      <c r="E59" s="16">
        <f>D59-C59</f>
        <v>30788</v>
      </c>
    </row>
    <row r="60" spans="1:5" ht="12.75">
      <c r="A60" s="15">
        <v>14220</v>
      </c>
      <c r="B60" s="15" t="s">
        <v>479</v>
      </c>
      <c r="C60" s="397">
        <v>1060</v>
      </c>
      <c r="D60" s="397">
        <v>660</v>
      </c>
      <c r="E60" s="16">
        <f>D60-C60</f>
        <v>-400</v>
      </c>
    </row>
    <row r="61" spans="1:5" ht="12.75">
      <c r="A61" s="15">
        <v>14230</v>
      </c>
      <c r="B61" s="15" t="s">
        <v>480</v>
      </c>
      <c r="C61" s="397">
        <v>9572.85</v>
      </c>
      <c r="D61" s="397">
        <v>2875.52</v>
      </c>
      <c r="E61" s="16">
        <f>D61-C61</f>
        <v>-6697.33</v>
      </c>
    </row>
    <row r="62" spans="1:5" ht="12.75">
      <c r="A62" s="15">
        <v>14310</v>
      </c>
      <c r="B62" s="15" t="s">
        <v>87</v>
      </c>
      <c r="C62" s="397">
        <v>24564</v>
      </c>
      <c r="D62" s="397">
        <v>28327.3</v>
      </c>
      <c r="E62" s="16">
        <f>D62-C62</f>
        <v>3763.2999999999993</v>
      </c>
    </row>
    <row r="63" spans="1:5" ht="12.75">
      <c r="A63" s="405">
        <v>14410</v>
      </c>
      <c r="B63" s="15" t="s">
        <v>481</v>
      </c>
      <c r="C63" s="397">
        <v>573511.3</v>
      </c>
      <c r="D63" s="397">
        <v>779276.64</v>
      </c>
      <c r="E63" s="16">
        <f>D63-C63</f>
        <v>205765.33999999997</v>
      </c>
    </row>
    <row r="64" spans="1:5" ht="13.5" thickBot="1">
      <c r="A64" s="406">
        <v>14050</v>
      </c>
      <c r="B64" s="205" t="s">
        <v>482</v>
      </c>
      <c r="C64" s="407">
        <v>50</v>
      </c>
      <c r="D64" s="407">
        <v>0</v>
      </c>
      <c r="E64" s="408">
        <f>D64-C64</f>
        <v>-50</v>
      </c>
    </row>
    <row r="65" spans="1:5" ht="15.75">
      <c r="A65" s="409"/>
      <c r="B65" s="410" t="s">
        <v>483</v>
      </c>
      <c r="C65" s="411">
        <f>SUM(C16:C64)</f>
        <v>2279063.62</v>
      </c>
      <c r="D65" s="412">
        <f>SUM(D16:D64)</f>
        <v>2632387.28</v>
      </c>
      <c r="E65" s="413">
        <f>D65-C65</f>
        <v>353323.6599999997</v>
      </c>
    </row>
    <row r="66" spans="1:5" ht="12.75">
      <c r="A66" s="15">
        <v>200</v>
      </c>
      <c r="B66" s="15" t="s">
        <v>484</v>
      </c>
      <c r="C66" s="397">
        <v>100114.05</v>
      </c>
      <c r="D66" s="397">
        <v>172415.49</v>
      </c>
      <c r="E66" s="16">
        <f>D66-C66</f>
        <v>72301.43999999999</v>
      </c>
    </row>
    <row r="67" spans="1:5" ht="12.75">
      <c r="A67" s="15">
        <v>22300</v>
      </c>
      <c r="B67" s="15" t="s">
        <v>89</v>
      </c>
      <c r="C67" s="397">
        <v>61814.54</v>
      </c>
      <c r="D67" s="397">
        <v>55000</v>
      </c>
      <c r="E67" s="16">
        <f>D67-C67</f>
        <v>-6814.540000000001</v>
      </c>
    </row>
    <row r="68" spans="1:5" ht="16.5" thickBot="1">
      <c r="A68" s="399"/>
      <c r="B68" s="400" t="s">
        <v>38</v>
      </c>
      <c r="C68" s="401">
        <f>SUM(C66:C67)</f>
        <v>161928.59</v>
      </c>
      <c r="D68" s="414">
        <f>SUM(D66:D67)</f>
        <v>227415.49</v>
      </c>
      <c r="E68" s="415">
        <f>D68-C68</f>
        <v>65486.899999999994</v>
      </c>
    </row>
    <row r="69" spans="1:5" ht="12.75">
      <c r="A69" s="11">
        <v>31000</v>
      </c>
      <c r="B69" s="11" t="s">
        <v>50</v>
      </c>
      <c r="C69" s="404">
        <v>1970523.34</v>
      </c>
      <c r="D69" s="404">
        <v>1444464.36</v>
      </c>
      <c r="E69" s="12">
        <f>D69-C69</f>
        <v>-526058.98</v>
      </c>
    </row>
    <row r="70" spans="1:5" ht="13.5" thickBot="1">
      <c r="A70" s="204">
        <v>34000</v>
      </c>
      <c r="B70" s="205" t="s">
        <v>485</v>
      </c>
      <c r="C70" s="407">
        <v>1386683.81</v>
      </c>
      <c r="D70" s="407">
        <v>1087916.67</v>
      </c>
      <c r="E70" s="16">
        <f>D70-C70</f>
        <v>-298767.14000000013</v>
      </c>
    </row>
    <row r="71" spans="1:5" ht="16.5" thickBot="1">
      <c r="A71" s="416"/>
      <c r="B71" s="417" t="s">
        <v>40</v>
      </c>
      <c r="C71" s="418">
        <f>SUM(C69:C70)</f>
        <v>3357207.1500000004</v>
      </c>
      <c r="D71" s="419">
        <f>SUM(D69:D70)</f>
        <v>2532381.0300000003</v>
      </c>
      <c r="E71" s="415">
        <f>D71-C71</f>
        <v>-824826.1200000001</v>
      </c>
    </row>
    <row r="72" spans="1:5" ht="16.5" thickBot="1">
      <c r="A72" s="420"/>
      <c r="B72" s="417" t="s">
        <v>41</v>
      </c>
      <c r="C72" s="418">
        <f>C15+C65+C68+C71</f>
        <v>10795417.620000001</v>
      </c>
      <c r="D72" s="418">
        <f>D15+D65+D68+D71</f>
        <v>11760937.09</v>
      </c>
      <c r="E72" s="421">
        <f>D72-C72</f>
        <v>965519.4699999988</v>
      </c>
    </row>
    <row r="73" ht="12.75">
      <c r="A73" s="50" t="s">
        <v>254</v>
      </c>
    </row>
    <row r="74" ht="12.75">
      <c r="A74" s="278" t="s">
        <v>486</v>
      </c>
    </row>
    <row r="75" ht="12.75">
      <c r="A75" s="278" t="s">
        <v>487</v>
      </c>
    </row>
    <row r="76" ht="12.75">
      <c r="A76" s="50" t="s">
        <v>488</v>
      </c>
    </row>
    <row r="77" ht="12.75">
      <c r="A77" s="278" t="s">
        <v>489</v>
      </c>
    </row>
    <row r="78" ht="12.75">
      <c r="A78" s="278" t="s">
        <v>490</v>
      </c>
    </row>
    <row r="79" ht="12.75">
      <c r="A79" s="278" t="s">
        <v>491</v>
      </c>
    </row>
    <row r="80" ht="12.75">
      <c r="A80" s="278" t="s">
        <v>492</v>
      </c>
    </row>
  </sheetData>
  <sheetProtection/>
  <mergeCells count="5">
    <mergeCell ref="E2:E3"/>
    <mergeCell ref="C2:C3"/>
    <mergeCell ref="D2:D3"/>
    <mergeCell ref="A2:A3"/>
    <mergeCell ref="B2:B3"/>
  </mergeCells>
  <printOptions/>
  <pageMargins left="0.748031496062992" right="0.748031496062992" top="0.984251968503937" bottom="0.984251968503937" header="0.511811023622047" footer="0.511811023622047"/>
  <pageSetup horizontalDpi="600" verticalDpi="600" orientation="landscape" paperSize="9" scale="88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00"/>
  <sheetViews>
    <sheetView tabSelected="1" zoomScalePageLayoutView="0" workbookViewId="0" topLeftCell="A270">
      <selection activeCell="A301" sqref="A301:G349"/>
    </sheetView>
  </sheetViews>
  <sheetFormatPr defaultColWidth="9.140625" defaultRowHeight="12.75"/>
  <cols>
    <col min="1" max="1" width="3.7109375" widthPt="19.5" style="50" customWidth="1"/>
    <col min="2" max="2" width="12.7109375" widthPt="66.75" style="50" customWidth="1"/>
    <col min="3" max="3" width="10.00390625" widthPt="52.5" style="50" bestFit="1" customWidth="1"/>
    <col min="4" max="4" width="10.140625" widthPt="53.25" style="50" customWidth="1"/>
    <col min="7" max="7" width="12.28125" widthPt="64.5" style="50" customWidth="1"/>
  </cols>
  <sheetData>
    <row r="1" spans="1:7" ht="12.75">
      <c r="A1" s="278"/>
      <c r="B1" s="206" t="s">
        <v>493</v>
      </c>
      <c r="C1" s="278"/>
      <c r="D1" s="278"/>
      <c r="E1" s="278"/>
      <c r="F1" s="278"/>
      <c r="G1" s="278"/>
    </row>
    <row r="2" spans="1:7" ht="12.75">
      <c r="A2" s="278"/>
      <c r="B2" s="422" t="s">
        <v>494</v>
      </c>
      <c r="C2" s="278"/>
      <c r="D2" s="278"/>
      <c r="E2" s="278"/>
      <c r="F2" s="278"/>
      <c r="G2" s="278"/>
    </row>
    <row r="3" spans="1:7" ht="22.5">
      <c r="A3" s="423"/>
      <c r="B3" s="423" t="s">
        <v>495</v>
      </c>
      <c r="C3" s="424" t="s">
        <v>496</v>
      </c>
      <c r="D3" s="425" t="s">
        <v>497</v>
      </c>
      <c r="E3" s="424" t="s">
        <v>498</v>
      </c>
      <c r="F3" s="424" t="s">
        <v>499</v>
      </c>
      <c r="G3" s="424" t="s">
        <v>500</v>
      </c>
    </row>
    <row r="4" spans="1:7" ht="12.75">
      <c r="A4" s="426">
        <v>1</v>
      </c>
      <c r="B4" s="427" t="s">
        <v>501</v>
      </c>
      <c r="C4" s="428">
        <v>55633</v>
      </c>
      <c r="D4" s="429"/>
      <c r="E4" s="430"/>
      <c r="F4" s="431">
        <v>555</v>
      </c>
      <c r="G4" s="431">
        <f>SUM(C4:F4)</f>
        <v>56188</v>
      </c>
    </row>
    <row r="5" spans="1:7" ht="12.75">
      <c r="A5" s="432">
        <v>2</v>
      </c>
      <c r="B5" s="433" t="s">
        <v>502</v>
      </c>
      <c r="C5" s="434">
        <v>10000</v>
      </c>
      <c r="D5" s="429"/>
      <c r="E5" s="430"/>
      <c r="F5" s="431"/>
      <c r="G5" s="431">
        <f>SUM(C5:F5)</f>
        <v>10000</v>
      </c>
    </row>
    <row r="6" spans="1:7" ht="12.75">
      <c r="A6" s="432">
        <v>3</v>
      </c>
      <c r="B6" s="433" t="s">
        <v>16</v>
      </c>
      <c r="C6" s="435"/>
      <c r="D6" s="429"/>
      <c r="E6" s="430"/>
      <c r="F6" s="431"/>
      <c r="G6" s="431">
        <f>SUM(C6:F6)</f>
        <v>0</v>
      </c>
    </row>
    <row r="7" spans="1:7" ht="12.75">
      <c r="A7" s="432">
        <v>4</v>
      </c>
      <c r="B7" s="433" t="s">
        <v>342</v>
      </c>
      <c r="C7" s="435">
        <v>250000</v>
      </c>
      <c r="D7" s="429">
        <v>100000</v>
      </c>
      <c r="E7" s="430"/>
      <c r="F7" s="431">
        <v>2582.31</v>
      </c>
      <c r="G7" s="431">
        <f>SUM(C7:F7)</f>
        <v>352582.31</v>
      </c>
    </row>
    <row r="8" spans="1:7" ht="12.75">
      <c r="A8" s="432">
        <v>5</v>
      </c>
      <c r="B8" s="433" t="s">
        <v>343</v>
      </c>
      <c r="C8" s="435"/>
      <c r="D8" s="429"/>
      <c r="E8" s="430"/>
      <c r="F8" s="431"/>
      <c r="G8" s="431">
        <f>SUM(C8:F8)</f>
        <v>0</v>
      </c>
    </row>
    <row r="9" spans="1:7" ht="12.75">
      <c r="A9" s="436"/>
      <c r="B9" s="437"/>
      <c r="C9" s="435">
        <f>C4+C5+C6+C7+C8</f>
        <v>315633</v>
      </c>
      <c r="D9" s="431">
        <f>D4+D5+D6+D7+D8</f>
        <v>100000</v>
      </c>
      <c r="E9" s="431">
        <f>E4+E5+E6+E7+E8</f>
        <v>0</v>
      </c>
      <c r="F9" s="431">
        <f>F4+F5+F6+F7+F8</f>
        <v>3137.31</v>
      </c>
      <c r="G9" s="431">
        <f>SUM(C9:F9)</f>
        <v>418770.31</v>
      </c>
    </row>
    <row r="10" spans="1:7" ht="12.75">
      <c r="A10" s="437"/>
      <c r="B10" s="438" t="s">
        <v>503</v>
      </c>
      <c r="C10" s="439"/>
      <c r="D10" s="437"/>
      <c r="E10" s="437"/>
      <c r="F10" s="437"/>
      <c r="G10" s="437"/>
    </row>
    <row r="11" spans="1:7" ht="22.5">
      <c r="A11" s="423"/>
      <c r="B11" s="423" t="s">
        <v>495</v>
      </c>
      <c r="C11" s="424" t="s">
        <v>504</v>
      </c>
      <c r="D11" s="425" t="s">
        <v>505</v>
      </c>
      <c r="E11" s="424" t="s">
        <v>506</v>
      </c>
      <c r="F11" s="424" t="s">
        <v>507</v>
      </c>
      <c r="G11" s="424" t="s">
        <v>508</v>
      </c>
    </row>
    <row r="12" spans="1:7" ht="12.75">
      <c r="A12" s="426">
        <v>1</v>
      </c>
      <c r="B12" s="427" t="s">
        <v>501</v>
      </c>
      <c r="C12" s="428">
        <v>32933.41</v>
      </c>
      <c r="D12" s="429"/>
      <c r="E12" s="430"/>
      <c r="F12" s="431">
        <v>555</v>
      </c>
      <c r="G12" s="431">
        <f>SUM(C12:F12)</f>
        <v>33488.41</v>
      </c>
    </row>
    <row r="13" spans="1:7" ht="12.75">
      <c r="A13" s="432">
        <v>2</v>
      </c>
      <c r="B13" s="433" t="s">
        <v>502</v>
      </c>
      <c r="C13" s="435">
        <v>2680</v>
      </c>
      <c r="D13" s="429"/>
      <c r="E13" s="430"/>
      <c r="F13" s="431"/>
      <c r="G13" s="431">
        <f>SUM(C13:F13)</f>
        <v>2680</v>
      </c>
    </row>
    <row r="14" spans="1:7" ht="12.75">
      <c r="A14" s="432">
        <v>3</v>
      </c>
      <c r="B14" s="433" t="s">
        <v>16</v>
      </c>
      <c r="C14" s="435"/>
      <c r="D14" s="429"/>
      <c r="E14" s="430"/>
      <c r="F14" s="431"/>
      <c r="G14" s="431">
        <f>SUM(C14:F14)</f>
        <v>0</v>
      </c>
    </row>
    <row r="15" spans="1:7" ht="12.75">
      <c r="A15" s="432">
        <v>4</v>
      </c>
      <c r="B15" s="433" t="s">
        <v>342</v>
      </c>
      <c r="C15" s="435">
        <v>71667</v>
      </c>
      <c r="D15" s="429">
        <v>0</v>
      </c>
      <c r="E15" s="430"/>
      <c r="F15" s="431">
        <v>2582.31</v>
      </c>
      <c r="G15" s="431">
        <f>SUM(C15:F15)</f>
        <v>74249.31</v>
      </c>
    </row>
    <row r="16" spans="1:7" ht="12.75">
      <c r="A16" s="432">
        <v>5</v>
      </c>
      <c r="B16" s="433" t="s">
        <v>343</v>
      </c>
      <c r="C16" s="435"/>
      <c r="D16" s="429"/>
      <c r="E16" s="430"/>
      <c r="F16" s="431"/>
      <c r="G16" s="431">
        <f>SUM(C16:F16)</f>
        <v>0</v>
      </c>
    </row>
    <row r="17" spans="1:7" ht="12.75">
      <c r="A17" s="436"/>
      <c r="B17" s="437"/>
      <c r="C17" s="431">
        <f>C12+C13+C14+C15+C16</f>
        <v>107280.41</v>
      </c>
      <c r="D17" s="431">
        <f>D12+D13+D14+D15+D16</f>
        <v>0</v>
      </c>
      <c r="E17" s="431">
        <f>E12+E13+E14+E15+E16</f>
        <v>0</v>
      </c>
      <c r="F17" s="431">
        <f>F12+F13+F14+F15+F16</f>
        <v>3137.31</v>
      </c>
      <c r="G17" s="431">
        <f>SUM(C17:F17)</f>
        <v>110417.72</v>
      </c>
    </row>
    <row r="18" spans="1:7" ht="12.75">
      <c r="A18" s="437"/>
      <c r="B18" s="438" t="s">
        <v>509</v>
      </c>
      <c r="C18" s="437"/>
      <c r="D18" s="437"/>
      <c r="E18" s="437"/>
      <c r="F18" s="437"/>
      <c r="G18" s="437"/>
    </row>
    <row r="19" spans="1:7" ht="22.5">
      <c r="A19" s="423"/>
      <c r="B19" s="423" t="s">
        <v>495</v>
      </c>
      <c r="C19" s="424" t="s">
        <v>504</v>
      </c>
      <c r="D19" s="425" t="s">
        <v>505</v>
      </c>
      <c r="E19" s="424" t="s">
        <v>506</v>
      </c>
      <c r="F19" s="424" t="s">
        <v>507</v>
      </c>
      <c r="G19" s="424" t="s">
        <v>508</v>
      </c>
    </row>
    <row r="20" spans="1:7" ht="12.75">
      <c r="A20" s="426">
        <v>1</v>
      </c>
      <c r="B20" s="427" t="s">
        <v>501</v>
      </c>
      <c r="C20" s="440">
        <f>C4-C12</f>
        <v>22699.589999999997</v>
      </c>
      <c r="D20" s="440">
        <f>D4-D12</f>
        <v>0</v>
      </c>
      <c r="E20" s="440">
        <f>E4-E12</f>
        <v>0</v>
      </c>
      <c r="F20" s="440">
        <f>F4-F12</f>
        <v>0</v>
      </c>
      <c r="G20" s="440">
        <f>G4-G12</f>
        <v>22699.589999999997</v>
      </c>
    </row>
    <row r="21" spans="1:7" ht="12.75">
      <c r="A21" s="432">
        <v>2</v>
      </c>
      <c r="B21" s="433" t="s">
        <v>502</v>
      </c>
      <c r="C21" s="440">
        <f>C5-C13</f>
        <v>7320</v>
      </c>
      <c r="D21" s="440">
        <f>D5-D13</f>
        <v>0</v>
      </c>
      <c r="E21" s="440">
        <f>E5-E13</f>
        <v>0</v>
      </c>
      <c r="F21" s="440">
        <f>F5-F13</f>
        <v>0</v>
      </c>
      <c r="G21" s="440">
        <f>G5-G13</f>
        <v>7320</v>
      </c>
    </row>
    <row r="22" spans="1:7" ht="12.75">
      <c r="A22" s="432">
        <v>3</v>
      </c>
      <c r="B22" s="433" t="s">
        <v>16</v>
      </c>
      <c r="C22" s="440">
        <f>C6-C14</f>
        <v>0</v>
      </c>
      <c r="D22" s="440">
        <f>D6-D14</f>
        <v>0</v>
      </c>
      <c r="E22" s="440">
        <f>E6-E14</f>
        <v>0</v>
      </c>
      <c r="F22" s="440">
        <f>F6-F14</f>
        <v>0</v>
      </c>
      <c r="G22" s="440">
        <f>G6-G14</f>
        <v>0</v>
      </c>
    </row>
    <row r="23" spans="1:7" ht="12.75">
      <c r="A23" s="432">
        <v>4</v>
      </c>
      <c r="B23" s="433" t="s">
        <v>342</v>
      </c>
      <c r="C23" s="440">
        <f>C7-C15</f>
        <v>178333</v>
      </c>
      <c r="D23" s="440">
        <f>D7-D15</f>
        <v>100000</v>
      </c>
      <c r="E23" s="440">
        <f>E7-E15</f>
        <v>0</v>
      </c>
      <c r="F23" s="440">
        <f>F7-F15</f>
        <v>0</v>
      </c>
      <c r="G23" s="440">
        <f>G7-G15</f>
        <v>278333</v>
      </c>
    </row>
    <row r="24" spans="1:7" ht="12.75">
      <c r="A24" s="432">
        <v>5</v>
      </c>
      <c r="B24" s="433" t="s">
        <v>343</v>
      </c>
      <c r="C24" s="440">
        <f>C8-C16</f>
        <v>0</v>
      </c>
      <c r="D24" s="440">
        <f>D8-D16</f>
        <v>0</v>
      </c>
      <c r="E24" s="440">
        <f>E8-E16</f>
        <v>0</v>
      </c>
      <c r="F24" s="440">
        <f>F8-F16</f>
        <v>0</v>
      </c>
      <c r="G24" s="440">
        <f>G8-G16</f>
        <v>0</v>
      </c>
    </row>
    <row r="25" spans="1:7" ht="12.75">
      <c r="A25" s="436"/>
      <c r="B25" s="437"/>
      <c r="C25" s="440">
        <f>C9-C17</f>
        <v>208352.59</v>
      </c>
      <c r="D25" s="440">
        <f>D9-D17</f>
        <v>100000</v>
      </c>
      <c r="E25" s="440">
        <f>E9-E17</f>
        <v>0</v>
      </c>
      <c r="F25" s="440">
        <f>F9-F17</f>
        <v>0</v>
      </c>
      <c r="G25" s="440">
        <f>G9-G17</f>
        <v>308352.58999999997</v>
      </c>
    </row>
    <row r="26" spans="1:7" ht="12.75">
      <c r="A26" s="437"/>
      <c r="B26" s="438" t="s">
        <v>7</v>
      </c>
      <c r="C26" s="439"/>
      <c r="D26" s="437"/>
      <c r="E26" s="437"/>
      <c r="F26" s="437"/>
      <c r="G26" s="437"/>
    </row>
    <row r="27" spans="1:7" ht="22.5">
      <c r="A27" s="423"/>
      <c r="B27" s="423" t="s">
        <v>495</v>
      </c>
      <c r="C27" s="424" t="s">
        <v>510</v>
      </c>
      <c r="D27" s="425" t="s">
        <v>511</v>
      </c>
      <c r="E27" s="424" t="s">
        <v>512</v>
      </c>
      <c r="F27" s="424" t="s">
        <v>513</v>
      </c>
      <c r="G27" s="424" t="s">
        <v>514</v>
      </c>
    </row>
    <row r="28" spans="1:8" ht="12.75">
      <c r="A28" s="426">
        <v>1</v>
      </c>
      <c r="B28" s="427" t="s">
        <v>501</v>
      </c>
      <c r="C28" s="428">
        <v>32933.41</v>
      </c>
      <c r="D28" s="429"/>
      <c r="E28" s="430"/>
      <c r="F28" s="431">
        <v>0</v>
      </c>
      <c r="G28" s="431">
        <f>SUM(C28:F28)</f>
        <v>32933.41</v>
      </c>
      <c r="H28" s="333">
        <f>G28/G12</f>
        <v>0.983427102092933</v>
      </c>
    </row>
    <row r="29" spans="1:8" ht="12.75">
      <c r="A29" s="432">
        <v>2</v>
      </c>
      <c r="B29" s="433" t="s">
        <v>502</v>
      </c>
      <c r="C29" s="435">
        <v>680</v>
      </c>
      <c r="D29" s="429"/>
      <c r="E29" s="430"/>
      <c r="F29" s="431"/>
      <c r="G29" s="431">
        <f>SUM(C29:F29)</f>
        <v>680</v>
      </c>
      <c r="H29" s="333">
        <f>G29/G13</f>
        <v>0.2537313432835821</v>
      </c>
    </row>
    <row r="30" spans="1:8" ht="12.75">
      <c r="A30" s="432">
        <v>3</v>
      </c>
      <c r="B30" s="433" t="s">
        <v>16</v>
      </c>
      <c r="C30" s="435"/>
      <c r="D30" s="429"/>
      <c r="E30" s="430"/>
      <c r="F30" s="431"/>
      <c r="G30" s="431">
        <f>SUM(C30:F30)</f>
        <v>0</v>
      </c>
      <c r="H30" s="333" t="e">
        <f>G30/G14</f>
        <v>#DIV/0!</v>
      </c>
    </row>
    <row r="31" spans="1:8" ht="12.75">
      <c r="A31" s="432">
        <v>4</v>
      </c>
      <c r="B31" s="433" t="s">
        <v>342</v>
      </c>
      <c r="C31" s="435">
        <v>71121.31</v>
      </c>
      <c r="D31" s="429">
        <v>0</v>
      </c>
      <c r="E31" s="430"/>
      <c r="F31" s="431">
        <v>2568</v>
      </c>
      <c r="G31" s="431">
        <f>SUM(C31:F31)</f>
        <v>73689.31</v>
      </c>
      <c r="H31" s="333">
        <f>G31/G15</f>
        <v>0.9924578423691749</v>
      </c>
    </row>
    <row r="32" spans="1:8" ht="12.75">
      <c r="A32" s="432">
        <v>5</v>
      </c>
      <c r="B32" s="433" t="s">
        <v>343</v>
      </c>
      <c r="C32" s="435"/>
      <c r="D32" s="429"/>
      <c r="E32" s="430"/>
      <c r="F32" s="431"/>
      <c r="G32" s="431">
        <f>SUM(C32:F32)</f>
        <v>0</v>
      </c>
      <c r="H32" s="333" t="e">
        <f>G32/G16</f>
        <v>#DIV/0!</v>
      </c>
    </row>
    <row r="33" spans="1:8" ht="12.75">
      <c r="A33" s="436"/>
      <c r="B33" s="437"/>
      <c r="C33" s="431">
        <f>C28+C29+C30+C31+C32</f>
        <v>104734.72</v>
      </c>
      <c r="D33" s="431">
        <f>D28+D29+D30+D31+D32</f>
        <v>0</v>
      </c>
      <c r="E33" s="431">
        <f>E28+E29+E30+E31+E32</f>
        <v>0</v>
      </c>
      <c r="F33" s="431">
        <f>F28+F29+F30+F31+F32</f>
        <v>2568</v>
      </c>
      <c r="G33" s="431">
        <f>C33+D33+E33+F33</f>
        <v>107302.72</v>
      </c>
      <c r="H33" s="333">
        <f>G33/G17</f>
        <v>0.97178894836807</v>
      </c>
    </row>
    <row r="34" spans="1:7" ht="12.75">
      <c r="A34" s="437"/>
      <c r="B34" s="438" t="s">
        <v>515</v>
      </c>
      <c r="C34" s="439"/>
      <c r="D34" s="437"/>
      <c r="E34" s="437"/>
      <c r="F34" s="437"/>
      <c r="G34" s="437"/>
    </row>
    <row r="35" spans="1:7" ht="20.25" customHeight="1">
      <c r="A35" s="423"/>
      <c r="B35" s="423" t="s">
        <v>495</v>
      </c>
      <c r="C35" s="424" t="s">
        <v>510</v>
      </c>
      <c r="D35" s="425" t="s">
        <v>511</v>
      </c>
      <c r="E35" s="424" t="s">
        <v>512</v>
      </c>
      <c r="F35" s="424" t="s">
        <v>513</v>
      </c>
      <c r="G35" s="424" t="s">
        <v>514</v>
      </c>
    </row>
    <row r="36" spans="1:7" ht="12.75">
      <c r="A36" s="426">
        <v>1</v>
      </c>
      <c r="B36" s="427" t="s">
        <v>501</v>
      </c>
      <c r="C36" s="440">
        <f>C12-C28</f>
        <v>0</v>
      </c>
      <c r="D36" s="440">
        <f>D12-D28</f>
        <v>0</v>
      </c>
      <c r="E36" s="440">
        <f>E12-E28</f>
        <v>0</v>
      </c>
      <c r="F36" s="440">
        <f>F12-F28</f>
        <v>555</v>
      </c>
      <c r="G36" s="440">
        <f>G12-G28</f>
        <v>555</v>
      </c>
    </row>
    <row r="37" spans="1:7" ht="12" customHeight="1">
      <c r="A37" s="432">
        <v>2</v>
      </c>
      <c r="B37" s="433" t="s">
        <v>502</v>
      </c>
      <c r="C37" s="440">
        <f>C13-C29</f>
        <v>2000</v>
      </c>
      <c r="D37" s="440">
        <f>D13-D29</f>
        <v>0</v>
      </c>
      <c r="E37" s="440">
        <f>E13-E29</f>
        <v>0</v>
      </c>
      <c r="F37" s="440">
        <f>F13-F29</f>
        <v>0</v>
      </c>
      <c r="G37" s="440">
        <f>G13-G29</f>
        <v>2000</v>
      </c>
    </row>
    <row r="38" spans="1:7" ht="12.75">
      <c r="A38" s="432">
        <v>3</v>
      </c>
      <c r="B38" s="433" t="s">
        <v>16</v>
      </c>
      <c r="C38" s="440">
        <f>C14-C30</f>
        <v>0</v>
      </c>
      <c r="D38" s="440">
        <f>D14-D30</f>
        <v>0</v>
      </c>
      <c r="E38" s="440">
        <f>E14-E30</f>
        <v>0</v>
      </c>
      <c r="F38" s="440">
        <f>F14-F30</f>
        <v>0</v>
      </c>
      <c r="G38" s="440">
        <f>G14-G30</f>
        <v>0</v>
      </c>
    </row>
    <row r="39" spans="1:7" ht="12.75">
      <c r="A39" s="432">
        <v>4</v>
      </c>
      <c r="B39" s="433" t="s">
        <v>342</v>
      </c>
      <c r="C39" s="440">
        <f>C15-C31</f>
        <v>545.6900000000023</v>
      </c>
      <c r="D39" s="440">
        <f>D15-D31</f>
        <v>0</v>
      </c>
      <c r="E39" s="440">
        <f>E15-E31</f>
        <v>0</v>
      </c>
      <c r="F39" s="440">
        <f>F15-F31</f>
        <v>14.309999999999945</v>
      </c>
      <c r="G39" s="440">
        <f>G15-G31</f>
        <v>560</v>
      </c>
    </row>
    <row r="40" spans="1:7" ht="12.75">
      <c r="A40" s="432">
        <v>5</v>
      </c>
      <c r="B40" s="433" t="s">
        <v>343</v>
      </c>
      <c r="C40" s="440">
        <f>C16-C32</f>
        <v>0</v>
      </c>
      <c r="D40" s="440">
        <f>D16-D32</f>
        <v>0</v>
      </c>
      <c r="E40" s="440">
        <f>E16-E32</f>
        <v>0</v>
      </c>
      <c r="F40" s="440">
        <f>F16-F32</f>
        <v>0</v>
      </c>
      <c r="G40" s="440">
        <f>G16-G32</f>
        <v>0</v>
      </c>
    </row>
    <row r="41" spans="1:7" ht="12.75">
      <c r="A41" s="436"/>
      <c r="B41" s="437"/>
      <c r="C41" s="440">
        <f>C17-C33</f>
        <v>2545.6900000000023</v>
      </c>
      <c r="D41" s="440">
        <f>D17-D33</f>
        <v>0</v>
      </c>
      <c r="E41" s="440">
        <f>E17-E33</f>
        <v>0</v>
      </c>
      <c r="F41" s="440">
        <f>F17-F33</f>
        <v>569.31</v>
      </c>
      <c r="G41" s="440">
        <f>G17-G33</f>
        <v>3115</v>
      </c>
    </row>
    <row r="42" spans="1:7" ht="12.75">
      <c r="A42" s="437"/>
      <c r="B42" s="438" t="s">
        <v>516</v>
      </c>
      <c r="C42" s="439"/>
      <c r="D42" s="437"/>
      <c r="E42" s="437"/>
      <c r="F42" s="437"/>
      <c r="G42" s="437"/>
    </row>
    <row r="43" spans="1:7" ht="22.5">
      <c r="A43" s="423"/>
      <c r="B43" s="423" t="s">
        <v>495</v>
      </c>
      <c r="C43" s="424" t="s">
        <v>510</v>
      </c>
      <c r="D43" s="425" t="s">
        <v>511</v>
      </c>
      <c r="E43" s="424" t="s">
        <v>512</v>
      </c>
      <c r="F43" s="424" t="s">
        <v>513</v>
      </c>
      <c r="G43" s="424" t="s">
        <v>514</v>
      </c>
    </row>
    <row r="44" spans="1:7" ht="12.75">
      <c r="A44" s="426">
        <v>1</v>
      </c>
      <c r="B44" s="427" t="s">
        <v>501</v>
      </c>
      <c r="C44" s="440">
        <f>C4-C28</f>
        <v>22699.589999999997</v>
      </c>
      <c r="D44" s="440">
        <f>D4-D28</f>
        <v>0</v>
      </c>
      <c r="E44" s="440">
        <f>E4-E28</f>
        <v>0</v>
      </c>
      <c r="F44" s="440">
        <f>F4-F28</f>
        <v>555</v>
      </c>
      <c r="G44" s="440">
        <f>G4-G28</f>
        <v>23254.589999999997</v>
      </c>
    </row>
    <row r="45" spans="1:7" ht="12.75">
      <c r="A45" s="432">
        <v>2</v>
      </c>
      <c r="B45" s="433" t="s">
        <v>502</v>
      </c>
      <c r="C45" s="440">
        <f>C5-C29</f>
        <v>9320</v>
      </c>
      <c r="D45" s="440">
        <f>D5-D29</f>
        <v>0</v>
      </c>
      <c r="E45" s="440">
        <f>E5-E29</f>
        <v>0</v>
      </c>
      <c r="F45" s="440">
        <f>F5-F29</f>
        <v>0</v>
      </c>
      <c r="G45" s="440">
        <f>G5-G29</f>
        <v>9320</v>
      </c>
    </row>
    <row r="46" spans="1:7" ht="12.75">
      <c r="A46" s="432">
        <v>3</v>
      </c>
      <c r="B46" s="433" t="s">
        <v>16</v>
      </c>
      <c r="C46" s="440">
        <f>C6-C30</f>
        <v>0</v>
      </c>
      <c r="D46" s="440">
        <f>D6-D30</f>
        <v>0</v>
      </c>
      <c r="E46" s="440">
        <f>E6-E30</f>
        <v>0</v>
      </c>
      <c r="F46" s="440">
        <f>F6-F30</f>
        <v>0</v>
      </c>
      <c r="G46" s="440">
        <f>G6-G30</f>
        <v>0</v>
      </c>
    </row>
    <row r="47" spans="1:7" ht="12.75">
      <c r="A47" s="432">
        <v>4</v>
      </c>
      <c r="B47" s="433" t="s">
        <v>342</v>
      </c>
      <c r="C47" s="440">
        <f>C7-C31</f>
        <v>178878.69</v>
      </c>
      <c r="D47" s="440">
        <f>D7-D31</f>
        <v>100000</v>
      </c>
      <c r="E47" s="440">
        <f>E7-E31</f>
        <v>0</v>
      </c>
      <c r="F47" s="440">
        <f>F7-F31</f>
        <v>14.309999999999945</v>
      </c>
      <c r="G47" s="440">
        <f>G7-G31</f>
        <v>278893</v>
      </c>
    </row>
    <row r="48" spans="1:7" ht="12.75">
      <c r="A48" s="432">
        <v>5</v>
      </c>
      <c r="B48" s="433" t="s">
        <v>343</v>
      </c>
      <c r="C48" s="440">
        <f>C8-C32</f>
        <v>0</v>
      </c>
      <c r="D48" s="440">
        <f>D8-D32</f>
        <v>0</v>
      </c>
      <c r="E48" s="440">
        <f>E8-E32</f>
        <v>0</v>
      </c>
      <c r="F48" s="440">
        <f>F8-F32</f>
        <v>0</v>
      </c>
      <c r="G48" s="440">
        <f>G8-G32</f>
        <v>0</v>
      </c>
    </row>
    <row r="49" spans="1:7" ht="12.75">
      <c r="A49" s="436"/>
      <c r="B49" s="437"/>
      <c r="C49" s="440">
        <f>C9-C33</f>
        <v>210898.28</v>
      </c>
      <c r="D49" s="440">
        <f>D9-D33</f>
        <v>100000</v>
      </c>
      <c r="E49" s="440">
        <f>E9-E33</f>
        <v>0</v>
      </c>
      <c r="F49" s="440">
        <f>F9-F33</f>
        <v>569.31</v>
      </c>
      <c r="G49" s="440">
        <f>G9-G33</f>
        <v>311467.58999999997</v>
      </c>
    </row>
    <row r="50" spans="1:7" ht="12.75">
      <c r="A50" s="437"/>
      <c r="B50" s="437"/>
      <c r="C50" s="437"/>
      <c r="D50" s="437"/>
      <c r="E50" s="437"/>
      <c r="F50" s="437"/>
      <c r="G50" s="437"/>
    </row>
    <row r="51" spans="1:7" ht="12.75">
      <c r="A51" s="437"/>
      <c r="B51" s="441"/>
      <c r="C51" s="437"/>
      <c r="D51" s="437"/>
      <c r="E51" s="437"/>
      <c r="F51" s="437"/>
      <c r="G51" s="437"/>
    </row>
    <row r="52" spans="1:7" ht="12.75">
      <c r="A52" s="442"/>
      <c r="B52" s="443" t="s">
        <v>517</v>
      </c>
      <c r="C52" s="442"/>
      <c r="D52" s="442"/>
      <c r="E52" s="442"/>
      <c r="F52" s="442"/>
      <c r="G52" s="442"/>
    </row>
    <row r="53" spans="1:7" ht="12.75">
      <c r="A53" s="442"/>
      <c r="B53" s="444" t="s">
        <v>494</v>
      </c>
      <c r="C53" s="442"/>
      <c r="D53" s="442"/>
      <c r="E53" s="442"/>
      <c r="F53" s="442"/>
      <c r="G53" s="442"/>
    </row>
    <row r="54" spans="1:7" ht="22.5">
      <c r="A54" s="445"/>
      <c r="B54" s="445" t="s">
        <v>495</v>
      </c>
      <c r="C54" s="446" t="s">
        <v>496</v>
      </c>
      <c r="D54" s="447" t="s">
        <v>497</v>
      </c>
      <c r="E54" s="446" t="s">
        <v>498</v>
      </c>
      <c r="F54" s="446" t="s">
        <v>499</v>
      </c>
      <c r="G54" s="446" t="s">
        <v>500</v>
      </c>
    </row>
    <row r="55" spans="1:7" ht="12.75">
      <c r="A55" s="426">
        <v>1</v>
      </c>
      <c r="B55" s="427" t="s">
        <v>501</v>
      </c>
      <c r="C55" s="428">
        <v>87886</v>
      </c>
      <c r="D55" s="429"/>
      <c r="E55" s="430"/>
      <c r="F55" s="431"/>
      <c r="G55" s="431">
        <f>SUM(C55:F55)</f>
        <v>87886</v>
      </c>
    </row>
    <row r="56" spans="1:7" ht="12.75">
      <c r="A56" s="432">
        <v>2</v>
      </c>
      <c r="B56" s="433" t="s">
        <v>502</v>
      </c>
      <c r="C56" s="434">
        <v>70000</v>
      </c>
      <c r="D56" s="429"/>
      <c r="E56" s="430"/>
      <c r="F56" s="431"/>
      <c r="G56" s="431">
        <f>SUM(C56:F56)</f>
        <v>70000</v>
      </c>
    </row>
    <row r="57" spans="1:7" ht="12.75">
      <c r="A57" s="432">
        <v>3</v>
      </c>
      <c r="B57" s="433" t="s">
        <v>16</v>
      </c>
      <c r="C57" s="435"/>
      <c r="D57" s="429"/>
      <c r="E57" s="430"/>
      <c r="F57" s="431"/>
      <c r="G57" s="431">
        <f>SUM(C57:F57)</f>
        <v>0</v>
      </c>
    </row>
    <row r="58" spans="1:7" ht="12.75">
      <c r="A58" s="432">
        <v>4</v>
      </c>
      <c r="B58" s="433" t="s">
        <v>342</v>
      </c>
      <c r="C58" s="435"/>
      <c r="D58" s="429"/>
      <c r="E58" s="430"/>
      <c r="F58" s="431"/>
      <c r="G58" s="431">
        <f>SUM(C58:F58)</f>
        <v>0</v>
      </c>
    </row>
    <row r="59" spans="1:7" ht="12.75">
      <c r="A59" s="432">
        <v>5</v>
      </c>
      <c r="B59" s="433" t="s">
        <v>343</v>
      </c>
      <c r="C59" s="435"/>
      <c r="D59" s="429"/>
      <c r="E59" s="430"/>
      <c r="F59" s="431"/>
      <c r="G59" s="431">
        <f>SUM(C59:F59)</f>
        <v>0</v>
      </c>
    </row>
    <row r="60" spans="1:7" ht="12.75">
      <c r="A60" s="436"/>
      <c r="B60" s="437"/>
      <c r="C60" s="431">
        <f>C55+C56+C57+C58+C59</f>
        <v>157886</v>
      </c>
      <c r="D60" s="431">
        <f>D55+D56+D57+D58+D59</f>
        <v>0</v>
      </c>
      <c r="E60" s="431">
        <f>E55+E56+E57+E58+E59</f>
        <v>0</v>
      </c>
      <c r="F60" s="431">
        <f>F55+F56+F57+F58+F59</f>
        <v>0</v>
      </c>
      <c r="G60" s="431">
        <f>C60+D60+E60+F60</f>
        <v>157886</v>
      </c>
    </row>
    <row r="61" spans="1:7" ht="12.75">
      <c r="A61" s="437"/>
      <c r="B61" s="438" t="s">
        <v>503</v>
      </c>
      <c r="C61" s="439"/>
      <c r="D61" s="437"/>
      <c r="E61" s="437"/>
      <c r="F61" s="437"/>
      <c r="G61" s="437"/>
    </row>
    <row r="62" spans="1:7" ht="22.5">
      <c r="A62" s="423"/>
      <c r="B62" s="423" t="s">
        <v>495</v>
      </c>
      <c r="C62" s="424" t="s">
        <v>504</v>
      </c>
      <c r="D62" s="425" t="s">
        <v>505</v>
      </c>
      <c r="E62" s="424" t="s">
        <v>506</v>
      </c>
      <c r="F62" s="424" t="s">
        <v>507</v>
      </c>
      <c r="G62" s="424" t="s">
        <v>508</v>
      </c>
    </row>
    <row r="63" spans="1:7" ht="12.75">
      <c r="A63" s="426">
        <v>1</v>
      </c>
      <c r="B63" s="427" t="s">
        <v>501</v>
      </c>
      <c r="C63" s="428">
        <v>51115.03</v>
      </c>
      <c r="D63" s="429"/>
      <c r="E63" s="430"/>
      <c r="F63" s="431"/>
      <c r="G63" s="431">
        <f>SUM(C63:F63)</f>
        <v>51115.03</v>
      </c>
    </row>
    <row r="64" spans="1:7" ht="12.75">
      <c r="A64" s="432">
        <v>2</v>
      </c>
      <c r="B64" s="433" t="s">
        <v>502</v>
      </c>
      <c r="C64" s="435">
        <v>60542</v>
      </c>
      <c r="D64" s="429"/>
      <c r="E64" s="430"/>
      <c r="F64" s="431"/>
      <c r="G64" s="431">
        <f>SUM(C64:F64)</f>
        <v>60542</v>
      </c>
    </row>
    <row r="65" spans="1:7" ht="12.75">
      <c r="A65" s="432">
        <v>3</v>
      </c>
      <c r="B65" s="433" t="s">
        <v>16</v>
      </c>
      <c r="C65" s="435"/>
      <c r="D65" s="429"/>
      <c r="E65" s="430"/>
      <c r="F65" s="431"/>
      <c r="G65" s="431">
        <f>SUM(C65:F65)</f>
        <v>0</v>
      </c>
    </row>
    <row r="66" spans="1:7" ht="12.75">
      <c r="A66" s="432">
        <v>4</v>
      </c>
      <c r="B66" s="433" t="s">
        <v>342</v>
      </c>
      <c r="C66" s="435"/>
      <c r="D66" s="429"/>
      <c r="E66" s="430"/>
      <c r="F66" s="431"/>
      <c r="G66" s="431">
        <f>SUM(C66:F66)</f>
        <v>0</v>
      </c>
    </row>
    <row r="67" spans="1:7" ht="12.75">
      <c r="A67" s="432">
        <v>5</v>
      </c>
      <c r="B67" s="433" t="s">
        <v>343</v>
      </c>
      <c r="C67" s="435"/>
      <c r="D67" s="429"/>
      <c r="E67" s="430"/>
      <c r="F67" s="431"/>
      <c r="G67" s="431">
        <f>SUM(C67:F67)</f>
        <v>0</v>
      </c>
    </row>
    <row r="68" spans="1:7" ht="12.75">
      <c r="A68" s="436"/>
      <c r="B68" s="437"/>
      <c r="C68" s="431">
        <f>C63+C64+C65+C66+C67</f>
        <v>111657.03</v>
      </c>
      <c r="D68" s="431">
        <f>D63+D64+D65+D66+D67</f>
        <v>0</v>
      </c>
      <c r="E68" s="431">
        <f>E63+E64+E65+E66+E67</f>
        <v>0</v>
      </c>
      <c r="F68" s="431">
        <f>F63+F64+F65+F66+F67</f>
        <v>0</v>
      </c>
      <c r="G68" s="431">
        <f>SUM(C68:F68)</f>
        <v>111657.03</v>
      </c>
    </row>
    <row r="69" spans="1:7" ht="12.75">
      <c r="A69" s="437"/>
      <c r="B69" s="438" t="s">
        <v>509</v>
      </c>
      <c r="C69" s="437"/>
      <c r="D69" s="437"/>
      <c r="E69" s="437"/>
      <c r="F69" s="437"/>
      <c r="G69" s="437"/>
    </row>
    <row r="70" spans="1:7" ht="22.5">
      <c r="A70" s="423"/>
      <c r="B70" s="423" t="s">
        <v>495</v>
      </c>
      <c r="C70" s="424" t="s">
        <v>504</v>
      </c>
      <c r="D70" s="425" t="s">
        <v>505</v>
      </c>
      <c r="E70" s="424" t="s">
        <v>506</v>
      </c>
      <c r="F70" s="424" t="s">
        <v>507</v>
      </c>
      <c r="G70" s="424" t="s">
        <v>508</v>
      </c>
    </row>
    <row r="71" spans="1:7" ht="12.75">
      <c r="A71" s="426">
        <v>1</v>
      </c>
      <c r="B71" s="427" t="s">
        <v>501</v>
      </c>
      <c r="C71" s="440">
        <f>C55-C63</f>
        <v>36770.97</v>
      </c>
      <c r="D71" s="440">
        <f>D55-D63</f>
        <v>0</v>
      </c>
      <c r="E71" s="440">
        <f>E55-E63</f>
        <v>0</v>
      </c>
      <c r="F71" s="440">
        <f>F55-F63</f>
        <v>0</v>
      </c>
      <c r="G71" s="440">
        <f>G55-G63</f>
        <v>36770.97</v>
      </c>
    </row>
    <row r="72" spans="1:7" ht="12.75">
      <c r="A72" s="432">
        <v>2</v>
      </c>
      <c r="B72" s="433" t="s">
        <v>502</v>
      </c>
      <c r="C72" s="440">
        <f>C56-C64</f>
        <v>9458</v>
      </c>
      <c r="D72" s="440">
        <f>D56-D64</f>
        <v>0</v>
      </c>
      <c r="E72" s="440">
        <f>E56-E64</f>
        <v>0</v>
      </c>
      <c r="F72" s="440">
        <f>F56-F64</f>
        <v>0</v>
      </c>
      <c r="G72" s="440">
        <f>G56-G64</f>
        <v>9458</v>
      </c>
    </row>
    <row r="73" spans="1:7" ht="12.75">
      <c r="A73" s="432">
        <v>3</v>
      </c>
      <c r="B73" s="433" t="s">
        <v>16</v>
      </c>
      <c r="C73" s="440">
        <f>C57-C65</f>
        <v>0</v>
      </c>
      <c r="D73" s="440">
        <f>D57-D65</f>
        <v>0</v>
      </c>
      <c r="E73" s="440">
        <f>E57-E65</f>
        <v>0</v>
      </c>
      <c r="F73" s="440">
        <f>F57-F65</f>
        <v>0</v>
      </c>
      <c r="G73" s="440">
        <f>G57-G65</f>
        <v>0</v>
      </c>
    </row>
    <row r="74" spans="1:7" ht="12.75">
      <c r="A74" s="432">
        <v>4</v>
      </c>
      <c r="B74" s="433" t="s">
        <v>342</v>
      </c>
      <c r="C74" s="440">
        <f>C58-C66</f>
        <v>0</v>
      </c>
      <c r="D74" s="440">
        <f>D58-D66</f>
        <v>0</v>
      </c>
      <c r="E74" s="440">
        <f>E58-E66</f>
        <v>0</v>
      </c>
      <c r="F74" s="440">
        <f>F58-F66</f>
        <v>0</v>
      </c>
      <c r="G74" s="440">
        <f>G58-G66</f>
        <v>0</v>
      </c>
    </row>
    <row r="75" spans="1:7" ht="12.75">
      <c r="A75" s="432">
        <v>5</v>
      </c>
      <c r="B75" s="433" t="s">
        <v>343</v>
      </c>
      <c r="C75" s="440">
        <f>C59-C67</f>
        <v>0</v>
      </c>
      <c r="D75" s="440">
        <f>D59-D67</f>
        <v>0</v>
      </c>
      <c r="E75" s="440">
        <f>E59-E67</f>
        <v>0</v>
      </c>
      <c r="F75" s="440">
        <f>F59-F67</f>
        <v>0</v>
      </c>
      <c r="G75" s="440">
        <f>G59-G67</f>
        <v>0</v>
      </c>
    </row>
    <row r="76" spans="1:7" ht="12.75">
      <c r="A76" s="436"/>
      <c r="B76" s="437"/>
      <c r="C76" s="440">
        <f>C60-C68</f>
        <v>46228.97</v>
      </c>
      <c r="D76" s="440">
        <f>D60-D68</f>
        <v>0</v>
      </c>
      <c r="E76" s="440">
        <f>E60-E68</f>
        <v>0</v>
      </c>
      <c r="F76" s="440">
        <f>F60-F68</f>
        <v>0</v>
      </c>
      <c r="G76" s="440">
        <f>G60-G68</f>
        <v>46228.97</v>
      </c>
    </row>
    <row r="77" spans="1:7" ht="12.75">
      <c r="A77" s="437"/>
      <c r="B77" s="438" t="s">
        <v>7</v>
      </c>
      <c r="C77" s="439"/>
      <c r="D77" s="437"/>
      <c r="E77" s="437"/>
      <c r="F77" s="437"/>
      <c r="G77" s="437"/>
    </row>
    <row r="78" spans="1:7" ht="22.5">
      <c r="A78" s="423"/>
      <c r="B78" s="423" t="s">
        <v>495</v>
      </c>
      <c r="C78" s="424" t="s">
        <v>510</v>
      </c>
      <c r="D78" s="425" t="s">
        <v>511</v>
      </c>
      <c r="E78" s="424" t="s">
        <v>512</v>
      </c>
      <c r="F78" s="424" t="s">
        <v>513</v>
      </c>
      <c r="G78" s="424" t="s">
        <v>514</v>
      </c>
    </row>
    <row r="79" spans="1:8" ht="12.75">
      <c r="A79" s="426">
        <v>1</v>
      </c>
      <c r="B79" s="427" t="s">
        <v>501</v>
      </c>
      <c r="C79" s="428">
        <v>51115.03</v>
      </c>
      <c r="D79" s="429"/>
      <c r="E79" s="430"/>
      <c r="F79" s="431"/>
      <c r="G79" s="431">
        <f>SUM(C79:F79)</f>
        <v>51115.03</v>
      </c>
      <c r="H79" s="333">
        <f>G79/G63</f>
        <v>1</v>
      </c>
    </row>
    <row r="80" spans="1:8" ht="12.75">
      <c r="A80" s="432">
        <v>2</v>
      </c>
      <c r="B80" s="433" t="s">
        <v>502</v>
      </c>
      <c r="C80" s="435">
        <v>55105.9</v>
      </c>
      <c r="D80" s="429"/>
      <c r="E80" s="430"/>
      <c r="F80" s="431"/>
      <c r="G80" s="431">
        <f>SUM(C80:F80)</f>
        <v>55105.9</v>
      </c>
      <c r="H80" s="333">
        <f>G80/G64</f>
        <v>0.9102094413795382</v>
      </c>
    </row>
    <row r="81" spans="1:8" ht="12.75">
      <c r="A81" s="432">
        <v>3</v>
      </c>
      <c r="B81" s="433" t="s">
        <v>16</v>
      </c>
      <c r="C81" s="435"/>
      <c r="D81" s="429"/>
      <c r="E81" s="430"/>
      <c r="F81" s="431"/>
      <c r="G81" s="431">
        <f>SUM(C81:F81)</f>
        <v>0</v>
      </c>
      <c r="H81" s="333" t="e">
        <f>G81/G65</f>
        <v>#DIV/0!</v>
      </c>
    </row>
    <row r="82" spans="1:8" ht="12.75">
      <c r="A82" s="432">
        <v>4</v>
      </c>
      <c r="B82" s="433" t="s">
        <v>342</v>
      </c>
      <c r="C82" s="435"/>
      <c r="D82" s="429"/>
      <c r="E82" s="430"/>
      <c r="F82" s="431"/>
      <c r="G82" s="431">
        <f>SUM(C82:F82)</f>
        <v>0</v>
      </c>
      <c r="H82" s="333" t="e">
        <f>G82/G66</f>
        <v>#DIV/0!</v>
      </c>
    </row>
    <row r="83" spans="1:8" ht="12.75">
      <c r="A83" s="432">
        <v>5</v>
      </c>
      <c r="B83" s="433" t="s">
        <v>343</v>
      </c>
      <c r="C83" s="435"/>
      <c r="D83" s="429"/>
      <c r="E83" s="430"/>
      <c r="F83" s="431"/>
      <c r="G83" s="431">
        <f>SUM(C83:F83)</f>
        <v>0</v>
      </c>
      <c r="H83" s="333" t="e">
        <f>G83/G67</f>
        <v>#DIV/0!</v>
      </c>
    </row>
    <row r="84" spans="1:8" ht="12.75">
      <c r="A84" s="436"/>
      <c r="B84" s="437"/>
      <c r="C84" s="431">
        <f>C79+C80+C81+C82+C83</f>
        <v>106220.93</v>
      </c>
      <c r="D84" s="431">
        <f>D79+D80+D81+D82+D83</f>
        <v>0</v>
      </c>
      <c r="E84" s="431">
        <f>E79+E80+E81+E82+E83</f>
        <v>0</v>
      </c>
      <c r="F84" s="431">
        <f>F79+F80+F81+F82+F83</f>
        <v>0</v>
      </c>
      <c r="G84" s="431">
        <f>SUM(C84:F84)</f>
        <v>106220.93</v>
      </c>
      <c r="H84" s="333">
        <f>G84/G68</f>
        <v>0.951314305959956</v>
      </c>
    </row>
    <row r="85" spans="1:7" ht="12.75">
      <c r="A85" s="437"/>
      <c r="B85" s="438" t="s">
        <v>515</v>
      </c>
      <c r="C85" s="439"/>
      <c r="D85" s="437"/>
      <c r="E85" s="437"/>
      <c r="F85" s="437"/>
      <c r="G85" s="437"/>
    </row>
    <row r="86" spans="1:7" ht="22.5">
      <c r="A86" s="423"/>
      <c r="B86" s="423" t="s">
        <v>495</v>
      </c>
      <c r="C86" s="424" t="s">
        <v>510</v>
      </c>
      <c r="D86" s="425" t="s">
        <v>511</v>
      </c>
      <c r="E86" s="424" t="s">
        <v>512</v>
      </c>
      <c r="F86" s="424" t="s">
        <v>513</v>
      </c>
      <c r="G86" s="424" t="s">
        <v>514</v>
      </c>
    </row>
    <row r="87" spans="1:7" ht="12.75">
      <c r="A87" s="426">
        <v>1</v>
      </c>
      <c r="B87" s="427" t="s">
        <v>501</v>
      </c>
      <c r="C87" s="440">
        <f>C63-C79</f>
        <v>0</v>
      </c>
      <c r="D87" s="440">
        <f>D63-D79</f>
        <v>0</v>
      </c>
      <c r="E87" s="440">
        <f>E63-E79</f>
        <v>0</v>
      </c>
      <c r="F87" s="440">
        <f>F63-F79</f>
        <v>0</v>
      </c>
      <c r="G87" s="440">
        <f>G63-G79</f>
        <v>0</v>
      </c>
    </row>
    <row r="88" spans="1:7" ht="12.75">
      <c r="A88" s="432">
        <v>2</v>
      </c>
      <c r="B88" s="433" t="s">
        <v>502</v>
      </c>
      <c r="C88" s="440">
        <f>C64-C80</f>
        <v>5436.0999999999985</v>
      </c>
      <c r="D88" s="440">
        <f>D64-D80</f>
        <v>0</v>
      </c>
      <c r="E88" s="440">
        <f>E64-E80</f>
        <v>0</v>
      </c>
      <c r="F88" s="440">
        <f>F64-F80</f>
        <v>0</v>
      </c>
      <c r="G88" s="440">
        <f>G64-G80</f>
        <v>5436.0999999999985</v>
      </c>
    </row>
    <row r="89" spans="1:7" ht="12.75">
      <c r="A89" s="432">
        <v>3</v>
      </c>
      <c r="B89" s="433" t="s">
        <v>16</v>
      </c>
      <c r="C89" s="440">
        <f>C65-C81</f>
        <v>0</v>
      </c>
      <c r="D89" s="440">
        <f>D65-D81</f>
        <v>0</v>
      </c>
      <c r="E89" s="440">
        <f>E65-E81</f>
        <v>0</v>
      </c>
      <c r="F89" s="440">
        <f>F65-F81</f>
        <v>0</v>
      </c>
      <c r="G89" s="440">
        <f>G65-G81</f>
        <v>0</v>
      </c>
    </row>
    <row r="90" spans="1:7" ht="12.75">
      <c r="A90" s="432">
        <v>4</v>
      </c>
      <c r="B90" s="433" t="s">
        <v>342</v>
      </c>
      <c r="C90" s="440">
        <f>C66-C82</f>
        <v>0</v>
      </c>
      <c r="D90" s="440">
        <f>D66-D82</f>
        <v>0</v>
      </c>
      <c r="E90" s="440">
        <f>E66-E82</f>
        <v>0</v>
      </c>
      <c r="F90" s="440">
        <f>F66-F82</f>
        <v>0</v>
      </c>
      <c r="G90" s="440">
        <f>G66-G82</f>
        <v>0</v>
      </c>
    </row>
    <row r="91" spans="1:7" ht="12.75">
      <c r="A91" s="432">
        <v>5</v>
      </c>
      <c r="B91" s="433" t="s">
        <v>343</v>
      </c>
      <c r="C91" s="440">
        <f>C67-C83</f>
        <v>0</v>
      </c>
      <c r="D91" s="440">
        <f>D67-D83</f>
        <v>0</v>
      </c>
      <c r="E91" s="440">
        <f>E67-E83</f>
        <v>0</v>
      </c>
      <c r="F91" s="440">
        <f>F67-F83</f>
        <v>0</v>
      </c>
      <c r="G91" s="440">
        <f>G67-G83</f>
        <v>0</v>
      </c>
    </row>
    <row r="92" spans="1:7" ht="12.75">
      <c r="A92" s="436"/>
      <c r="B92" s="437"/>
      <c r="C92" s="440">
        <f>C68-C84</f>
        <v>5436.100000000006</v>
      </c>
      <c r="D92" s="440">
        <f>D68-D84</f>
        <v>0</v>
      </c>
      <c r="E92" s="440">
        <f>E68-E84</f>
        <v>0</v>
      </c>
      <c r="F92" s="440">
        <f>F68-F84</f>
        <v>0</v>
      </c>
      <c r="G92" s="440">
        <f>G68-G84</f>
        <v>5436.100000000006</v>
      </c>
    </row>
    <row r="93" spans="1:7" ht="12.75">
      <c r="A93" s="437"/>
      <c r="B93" s="438" t="s">
        <v>516</v>
      </c>
      <c r="C93" s="439"/>
      <c r="D93" s="437"/>
      <c r="E93" s="437"/>
      <c r="F93" s="437"/>
      <c r="G93" s="437"/>
    </row>
    <row r="94" spans="1:7" ht="22.5">
      <c r="A94" s="423"/>
      <c r="B94" s="423" t="s">
        <v>495</v>
      </c>
      <c r="C94" s="424" t="s">
        <v>510</v>
      </c>
      <c r="D94" s="425" t="s">
        <v>511</v>
      </c>
      <c r="E94" s="424" t="s">
        <v>512</v>
      </c>
      <c r="F94" s="424" t="s">
        <v>513</v>
      </c>
      <c r="G94" s="424" t="s">
        <v>514</v>
      </c>
    </row>
    <row r="95" spans="1:7" ht="12.75">
      <c r="A95" s="426">
        <v>1</v>
      </c>
      <c r="B95" s="427" t="s">
        <v>501</v>
      </c>
      <c r="C95" s="440">
        <f>C55-C79</f>
        <v>36770.97</v>
      </c>
      <c r="D95" s="440">
        <f>D55-D79</f>
        <v>0</v>
      </c>
      <c r="E95" s="440">
        <f>E55-E79</f>
        <v>0</v>
      </c>
      <c r="F95" s="440">
        <f>F55-F79</f>
        <v>0</v>
      </c>
      <c r="G95" s="440">
        <f>G55-G79</f>
        <v>36770.97</v>
      </c>
    </row>
    <row r="96" spans="1:7" ht="12.75">
      <c r="A96" s="432">
        <v>2</v>
      </c>
      <c r="B96" s="433" t="s">
        <v>502</v>
      </c>
      <c r="C96" s="440">
        <f>C56-C80</f>
        <v>14894.099999999999</v>
      </c>
      <c r="D96" s="440">
        <f>D56-D80</f>
        <v>0</v>
      </c>
      <c r="E96" s="440">
        <f>E56-E80</f>
        <v>0</v>
      </c>
      <c r="F96" s="440">
        <f>F56-F80</f>
        <v>0</v>
      </c>
      <c r="G96" s="440">
        <f>G56-G80</f>
        <v>14894.099999999999</v>
      </c>
    </row>
    <row r="97" spans="1:7" ht="12.75">
      <c r="A97" s="432">
        <v>3</v>
      </c>
      <c r="B97" s="433" t="s">
        <v>16</v>
      </c>
      <c r="C97" s="440">
        <f>C57-C81</f>
        <v>0</v>
      </c>
      <c r="D97" s="440">
        <f>D57-D81</f>
        <v>0</v>
      </c>
      <c r="E97" s="440">
        <f>E57-E81</f>
        <v>0</v>
      </c>
      <c r="F97" s="440">
        <f>F57-F81</f>
        <v>0</v>
      </c>
      <c r="G97" s="440">
        <f>G57-G81</f>
        <v>0</v>
      </c>
    </row>
    <row r="98" spans="1:7" ht="12.75">
      <c r="A98" s="432">
        <v>4</v>
      </c>
      <c r="B98" s="433" t="s">
        <v>342</v>
      </c>
      <c r="C98" s="440">
        <f>C58-C82</f>
        <v>0</v>
      </c>
      <c r="D98" s="440">
        <f>D58-D82</f>
        <v>0</v>
      </c>
      <c r="E98" s="440">
        <f>E58-E82</f>
        <v>0</v>
      </c>
      <c r="F98" s="440">
        <f>F58-F82</f>
        <v>0</v>
      </c>
      <c r="G98" s="440">
        <f>G58-G82</f>
        <v>0</v>
      </c>
    </row>
    <row r="99" spans="1:7" ht="12.75">
      <c r="A99" s="432">
        <v>5</v>
      </c>
      <c r="B99" s="433" t="s">
        <v>343</v>
      </c>
      <c r="C99" s="440">
        <f>C59-C83</f>
        <v>0</v>
      </c>
      <c r="D99" s="440">
        <f>D59-D83</f>
        <v>0</v>
      </c>
      <c r="E99" s="440">
        <f>E59-E83</f>
        <v>0</v>
      </c>
      <c r="F99" s="440">
        <f>F59-F83</f>
        <v>0</v>
      </c>
      <c r="G99" s="440">
        <f>G59-G83</f>
        <v>0</v>
      </c>
    </row>
    <row r="100" spans="1:7" ht="12.75">
      <c r="A100" s="436"/>
      <c r="B100" s="437"/>
      <c r="C100" s="440">
        <f>C60-C84</f>
        <v>51665.07000000001</v>
      </c>
      <c r="D100" s="440">
        <f>D60-D84</f>
        <v>0</v>
      </c>
      <c r="E100" s="440">
        <f>E60-E84</f>
        <v>0</v>
      </c>
      <c r="F100" s="440">
        <f>F60-F84</f>
        <v>0</v>
      </c>
      <c r="G100" s="440">
        <f>G60-G84</f>
        <v>51665.07000000001</v>
      </c>
    </row>
    <row r="101" spans="1:7" ht="12.75">
      <c r="A101" s="437"/>
      <c r="B101" s="441" t="s">
        <v>518</v>
      </c>
      <c r="C101" s="437"/>
      <c r="D101" s="437"/>
      <c r="E101" s="437"/>
      <c r="F101" s="437"/>
      <c r="G101" s="437"/>
    </row>
    <row r="102" spans="1:7" ht="12.75">
      <c r="A102" s="437"/>
      <c r="B102" s="448" t="s">
        <v>494</v>
      </c>
      <c r="C102" s="437"/>
      <c r="D102" s="437"/>
      <c r="E102" s="437"/>
      <c r="F102" s="437"/>
      <c r="G102" s="437"/>
    </row>
    <row r="103" spans="1:7" ht="22.5">
      <c r="A103" s="423"/>
      <c r="B103" s="423" t="s">
        <v>495</v>
      </c>
      <c r="C103" s="424" t="s">
        <v>496</v>
      </c>
      <c r="D103" s="425" t="s">
        <v>497</v>
      </c>
      <c r="E103" s="424" t="s">
        <v>498</v>
      </c>
      <c r="F103" s="424" t="s">
        <v>499</v>
      </c>
      <c r="G103" s="424" t="s">
        <v>500</v>
      </c>
    </row>
    <row r="104" spans="1:7" ht="12.75">
      <c r="A104" s="426">
        <v>1</v>
      </c>
      <c r="B104" s="427" t="s">
        <v>501</v>
      </c>
      <c r="C104" s="428">
        <v>71039</v>
      </c>
      <c r="D104" s="429"/>
      <c r="E104" s="430"/>
      <c r="F104" s="431"/>
      <c r="G104" s="431">
        <f>SUM(C104:F104)</f>
        <v>71039</v>
      </c>
    </row>
    <row r="105" spans="1:7" ht="12.75">
      <c r="A105" s="432">
        <v>2</v>
      </c>
      <c r="B105" s="433" t="s">
        <v>502</v>
      </c>
      <c r="C105" s="434">
        <v>10000</v>
      </c>
      <c r="D105" s="429"/>
      <c r="E105" s="430"/>
      <c r="F105" s="431"/>
      <c r="G105" s="431">
        <f>SUM(C105:F105)</f>
        <v>10000</v>
      </c>
    </row>
    <row r="106" spans="1:7" ht="12.75">
      <c r="A106" s="432">
        <v>3</v>
      </c>
      <c r="B106" s="433" t="s">
        <v>16</v>
      </c>
      <c r="C106" s="435"/>
      <c r="D106" s="429"/>
      <c r="E106" s="430"/>
      <c r="F106" s="431"/>
      <c r="G106" s="431">
        <f>SUM(C106:F106)</f>
        <v>0</v>
      </c>
    </row>
    <row r="107" spans="1:7" ht="12.75">
      <c r="A107" s="432">
        <v>4</v>
      </c>
      <c r="B107" s="433" t="s">
        <v>342</v>
      </c>
      <c r="C107" s="435"/>
      <c r="D107" s="429"/>
      <c r="E107" s="430"/>
      <c r="F107" s="431"/>
      <c r="G107" s="431">
        <f>SUM(C107:F107)</f>
        <v>0</v>
      </c>
    </row>
    <row r="108" spans="1:7" ht="12.75">
      <c r="A108" s="432">
        <v>5</v>
      </c>
      <c r="B108" s="433" t="s">
        <v>343</v>
      </c>
      <c r="C108" s="435"/>
      <c r="D108" s="429"/>
      <c r="E108" s="430"/>
      <c r="F108" s="431"/>
      <c r="G108" s="431">
        <f>SUM(C108:F108)</f>
        <v>0</v>
      </c>
    </row>
    <row r="109" spans="1:7" ht="12.75">
      <c r="A109" s="436"/>
      <c r="B109" s="437"/>
      <c r="C109" s="431">
        <f>SUM(C104:C108)</f>
        <v>81039</v>
      </c>
      <c r="D109" s="431">
        <f>SUM(D104:D108)</f>
        <v>0</v>
      </c>
      <c r="E109" s="431">
        <f>SUM(E104:E108)</f>
        <v>0</v>
      </c>
      <c r="F109" s="431">
        <f>SUM(F104:F108)</f>
        <v>0</v>
      </c>
      <c r="G109" s="431">
        <f>SUM(C109:F109)</f>
        <v>81039</v>
      </c>
    </row>
    <row r="110" spans="1:7" ht="12.75">
      <c r="A110" s="437"/>
      <c r="B110" s="438" t="s">
        <v>503</v>
      </c>
      <c r="C110" s="439"/>
      <c r="D110" s="437"/>
      <c r="E110" s="437"/>
      <c r="F110" s="437"/>
      <c r="G110" s="437"/>
    </row>
    <row r="111" spans="1:7" ht="22.5">
      <c r="A111" s="423"/>
      <c r="B111" s="423" t="s">
        <v>495</v>
      </c>
      <c r="C111" s="424" t="s">
        <v>504</v>
      </c>
      <c r="D111" s="425" t="s">
        <v>505</v>
      </c>
      <c r="E111" s="424" t="s">
        <v>506</v>
      </c>
      <c r="F111" s="424" t="s">
        <v>507</v>
      </c>
      <c r="G111" s="424" t="s">
        <v>508</v>
      </c>
    </row>
    <row r="112" spans="1:7" ht="12.75">
      <c r="A112" s="426">
        <v>1</v>
      </c>
      <c r="B112" s="427" t="s">
        <v>501</v>
      </c>
      <c r="C112" s="428">
        <v>36979.5</v>
      </c>
      <c r="D112" s="429"/>
      <c r="E112" s="430"/>
      <c r="F112" s="431"/>
      <c r="G112" s="431">
        <f>SUM(C112:F112)</f>
        <v>36979.5</v>
      </c>
    </row>
    <row r="113" spans="1:7" ht="12.75">
      <c r="A113" s="432">
        <v>2</v>
      </c>
      <c r="B113" s="433" t="s">
        <v>502</v>
      </c>
      <c r="C113" s="435">
        <v>6398</v>
      </c>
      <c r="D113" s="429"/>
      <c r="E113" s="430"/>
      <c r="F113" s="431"/>
      <c r="G113" s="431">
        <f>SUM(C113:F113)</f>
        <v>6398</v>
      </c>
    </row>
    <row r="114" spans="1:7" ht="12.75">
      <c r="A114" s="432">
        <v>3</v>
      </c>
      <c r="B114" s="433" t="s">
        <v>16</v>
      </c>
      <c r="C114" s="435"/>
      <c r="D114" s="429"/>
      <c r="E114" s="430"/>
      <c r="F114" s="431"/>
      <c r="G114" s="431">
        <f>SUM(C114:F114)</f>
        <v>0</v>
      </c>
    </row>
    <row r="115" spans="1:7" ht="12.75">
      <c r="A115" s="432">
        <v>4</v>
      </c>
      <c r="B115" s="433" t="s">
        <v>342</v>
      </c>
      <c r="C115" s="435"/>
      <c r="D115" s="429"/>
      <c r="E115" s="430"/>
      <c r="F115" s="431"/>
      <c r="G115" s="431">
        <f>SUM(C115:F115)</f>
        <v>0</v>
      </c>
    </row>
    <row r="116" spans="1:7" ht="12.75">
      <c r="A116" s="432">
        <v>5</v>
      </c>
      <c r="B116" s="433" t="s">
        <v>343</v>
      </c>
      <c r="C116" s="435"/>
      <c r="D116" s="429"/>
      <c r="E116" s="430"/>
      <c r="F116" s="431"/>
      <c r="G116" s="431">
        <f>SUM(C116:F116)</f>
        <v>0</v>
      </c>
    </row>
    <row r="117" spans="1:7" ht="12.75">
      <c r="A117" s="436"/>
      <c r="B117" s="437"/>
      <c r="C117" s="431">
        <f>C112+C113+C114+C115+C116</f>
        <v>43377.5</v>
      </c>
      <c r="D117" s="431">
        <f>D112+D113+D114+D115+D116</f>
        <v>0</v>
      </c>
      <c r="E117" s="431">
        <f>E112+E113+E114+E115+E116</f>
        <v>0</v>
      </c>
      <c r="F117" s="431">
        <f>F112+F113+F114+F115+F116</f>
        <v>0</v>
      </c>
      <c r="G117" s="431">
        <f>SUM(C117:F117)</f>
        <v>43377.5</v>
      </c>
    </row>
    <row r="118" spans="1:7" ht="12.75">
      <c r="A118" s="437"/>
      <c r="B118" s="438" t="s">
        <v>509</v>
      </c>
      <c r="C118" s="437"/>
      <c r="D118" s="437"/>
      <c r="E118" s="437"/>
      <c r="F118" s="437"/>
      <c r="G118" s="437"/>
    </row>
    <row r="119" spans="1:7" ht="22.5">
      <c r="A119" s="423"/>
      <c r="B119" s="423" t="s">
        <v>495</v>
      </c>
      <c r="C119" s="424" t="s">
        <v>504</v>
      </c>
      <c r="D119" s="425" t="s">
        <v>505</v>
      </c>
      <c r="E119" s="424" t="s">
        <v>506</v>
      </c>
      <c r="F119" s="424" t="s">
        <v>507</v>
      </c>
      <c r="G119" s="424" t="s">
        <v>508</v>
      </c>
    </row>
    <row r="120" spans="1:7" ht="12.75">
      <c r="A120" s="426">
        <v>1</v>
      </c>
      <c r="B120" s="427" t="s">
        <v>501</v>
      </c>
      <c r="C120" s="440">
        <f>C104-C112</f>
        <v>34059.5</v>
      </c>
      <c r="D120" s="440">
        <f>D104-D112</f>
        <v>0</v>
      </c>
      <c r="E120" s="440">
        <f>E104-E112</f>
        <v>0</v>
      </c>
      <c r="F120" s="440">
        <f>F104-F112</f>
        <v>0</v>
      </c>
      <c r="G120" s="440">
        <f>G104-G112</f>
        <v>34059.5</v>
      </c>
    </row>
    <row r="121" spans="1:7" ht="12.75">
      <c r="A121" s="432">
        <v>2</v>
      </c>
      <c r="B121" s="433" t="s">
        <v>502</v>
      </c>
      <c r="C121" s="440">
        <f>C105-C113</f>
        <v>3602</v>
      </c>
      <c r="D121" s="440">
        <f>D105-D113</f>
        <v>0</v>
      </c>
      <c r="E121" s="440">
        <f>E105-E113</f>
        <v>0</v>
      </c>
      <c r="F121" s="440">
        <f>F105-F113</f>
        <v>0</v>
      </c>
      <c r="G121" s="440">
        <f>G105-G113</f>
        <v>3602</v>
      </c>
    </row>
    <row r="122" spans="1:7" ht="12.75">
      <c r="A122" s="432">
        <v>3</v>
      </c>
      <c r="B122" s="433" t="s">
        <v>16</v>
      </c>
      <c r="C122" s="440">
        <f>C106-C114</f>
        <v>0</v>
      </c>
      <c r="D122" s="440">
        <f>D106-D114</f>
        <v>0</v>
      </c>
      <c r="E122" s="440">
        <f>E106-E114</f>
        <v>0</v>
      </c>
      <c r="F122" s="440">
        <f>F106-F114</f>
        <v>0</v>
      </c>
      <c r="G122" s="440">
        <f>G106-G114</f>
        <v>0</v>
      </c>
    </row>
    <row r="123" spans="1:7" ht="12.75">
      <c r="A123" s="432">
        <v>4</v>
      </c>
      <c r="B123" s="433" t="s">
        <v>342</v>
      </c>
      <c r="C123" s="440">
        <f>C107-C115</f>
        <v>0</v>
      </c>
      <c r="D123" s="440">
        <f>D107-D115</f>
        <v>0</v>
      </c>
      <c r="E123" s="440">
        <f>E107-E115</f>
        <v>0</v>
      </c>
      <c r="F123" s="440">
        <f>F107-F115</f>
        <v>0</v>
      </c>
      <c r="G123" s="440">
        <f>G107-G115</f>
        <v>0</v>
      </c>
    </row>
    <row r="124" spans="1:7" ht="12.75">
      <c r="A124" s="432">
        <v>5</v>
      </c>
      <c r="B124" s="433" t="s">
        <v>343</v>
      </c>
      <c r="C124" s="440">
        <f>C108-C116</f>
        <v>0</v>
      </c>
      <c r="D124" s="440">
        <f>D108-D116</f>
        <v>0</v>
      </c>
      <c r="E124" s="440">
        <f>E108-E116</f>
        <v>0</v>
      </c>
      <c r="F124" s="440">
        <f>F108-F116</f>
        <v>0</v>
      </c>
      <c r="G124" s="440">
        <f>G108-G116</f>
        <v>0</v>
      </c>
    </row>
    <row r="125" spans="1:7" ht="12.75">
      <c r="A125" s="436"/>
      <c r="B125" s="437"/>
      <c r="C125" s="440">
        <f>C109-C117</f>
        <v>37661.5</v>
      </c>
      <c r="D125" s="440">
        <f>D109-D117</f>
        <v>0</v>
      </c>
      <c r="E125" s="440">
        <f>E109-E117</f>
        <v>0</v>
      </c>
      <c r="F125" s="440">
        <f>F109-F117</f>
        <v>0</v>
      </c>
      <c r="G125" s="440">
        <f>G109-G117</f>
        <v>37661.5</v>
      </c>
    </row>
    <row r="126" spans="1:7" ht="12.75">
      <c r="A126" s="437"/>
      <c r="B126" s="438" t="s">
        <v>7</v>
      </c>
      <c r="C126" s="439"/>
      <c r="D126" s="437"/>
      <c r="E126" s="437"/>
      <c r="F126" s="437"/>
      <c r="G126" s="437"/>
    </row>
    <row r="127" spans="1:7" ht="22.5">
      <c r="A127" s="423"/>
      <c r="B127" s="423" t="s">
        <v>495</v>
      </c>
      <c r="C127" s="424" t="s">
        <v>510</v>
      </c>
      <c r="D127" s="425" t="s">
        <v>511</v>
      </c>
      <c r="E127" s="424" t="s">
        <v>512</v>
      </c>
      <c r="F127" s="424" t="s">
        <v>513</v>
      </c>
      <c r="G127" s="424" t="s">
        <v>514</v>
      </c>
    </row>
    <row r="128" spans="1:8" ht="12.75">
      <c r="A128" s="426">
        <v>1</v>
      </c>
      <c r="B128" s="427" t="s">
        <v>501</v>
      </c>
      <c r="C128" s="428">
        <v>36979.5</v>
      </c>
      <c r="D128" s="429"/>
      <c r="E128" s="430"/>
      <c r="F128" s="431"/>
      <c r="G128" s="431">
        <f>SUM(C128:F128)</f>
        <v>36979.5</v>
      </c>
      <c r="H128" s="333">
        <f>G128/G112</f>
        <v>1</v>
      </c>
    </row>
    <row r="129" spans="1:8" ht="12.75">
      <c r="A129" s="432">
        <v>2</v>
      </c>
      <c r="B129" s="433" t="s">
        <v>502</v>
      </c>
      <c r="C129" s="435">
        <v>898.09</v>
      </c>
      <c r="D129" s="429"/>
      <c r="E129" s="430"/>
      <c r="F129" s="431"/>
      <c r="G129" s="431">
        <f>SUM(C129:F129)</f>
        <v>898.09</v>
      </c>
      <c r="H129" s="333">
        <f>G129/G113</f>
        <v>0.1403704282588309</v>
      </c>
    </row>
    <row r="130" spans="1:8" ht="12.75">
      <c r="A130" s="432">
        <v>3</v>
      </c>
      <c r="B130" s="433" t="s">
        <v>16</v>
      </c>
      <c r="C130" s="435"/>
      <c r="D130" s="429"/>
      <c r="E130" s="430"/>
      <c r="F130" s="431"/>
      <c r="G130" s="431">
        <f>SUM(C130:F130)</f>
        <v>0</v>
      </c>
      <c r="H130" s="333" t="e">
        <f>G130/G114</f>
        <v>#DIV/0!</v>
      </c>
    </row>
    <row r="131" spans="1:8" ht="12.75">
      <c r="A131" s="432">
        <v>4</v>
      </c>
      <c r="B131" s="433" t="s">
        <v>342</v>
      </c>
      <c r="C131" s="435"/>
      <c r="D131" s="429"/>
      <c r="E131" s="430"/>
      <c r="F131" s="431"/>
      <c r="G131" s="431">
        <f>SUM(C131:F131)</f>
        <v>0</v>
      </c>
      <c r="H131" s="333" t="e">
        <f>G131/G115</f>
        <v>#DIV/0!</v>
      </c>
    </row>
    <row r="132" spans="1:8" ht="12.75">
      <c r="A132" s="432">
        <v>5</v>
      </c>
      <c r="B132" s="433" t="s">
        <v>343</v>
      </c>
      <c r="C132" s="435"/>
      <c r="D132" s="429"/>
      <c r="E132" s="430"/>
      <c r="F132" s="431"/>
      <c r="G132" s="431">
        <f>SUM(C132:F132)</f>
        <v>0</v>
      </c>
      <c r="H132" s="333" t="e">
        <f>G132/G116</f>
        <v>#DIV/0!</v>
      </c>
    </row>
    <row r="133" spans="1:8" ht="12.75">
      <c r="A133" s="436"/>
      <c r="B133" s="437"/>
      <c r="C133" s="431">
        <f>C128+C129+C130+C131+C132</f>
        <v>37877.59</v>
      </c>
      <c r="D133" s="431">
        <f>D128+D129+D130+D131+D132</f>
        <v>0</v>
      </c>
      <c r="E133" s="431">
        <f>E128+E129+E130+E131+E132</f>
        <v>0</v>
      </c>
      <c r="F133" s="431">
        <f>F128+F129+F130+F131+F132</f>
        <v>0</v>
      </c>
      <c r="G133" s="431">
        <f>SUM(C133:F133)</f>
        <v>37877.59</v>
      </c>
      <c r="H133" s="333">
        <f>G133/G117</f>
        <v>0.8732082300731946</v>
      </c>
    </row>
    <row r="134" spans="1:7" ht="12.75">
      <c r="A134" s="437"/>
      <c r="B134" s="438" t="s">
        <v>515</v>
      </c>
      <c r="C134" s="439"/>
      <c r="D134" s="437"/>
      <c r="E134" s="437"/>
      <c r="F134" s="437"/>
      <c r="G134" s="437"/>
    </row>
    <row r="135" spans="1:7" ht="22.5">
      <c r="A135" s="423"/>
      <c r="B135" s="423" t="s">
        <v>495</v>
      </c>
      <c r="C135" s="424" t="s">
        <v>510</v>
      </c>
      <c r="D135" s="425" t="s">
        <v>511</v>
      </c>
      <c r="E135" s="424" t="s">
        <v>512</v>
      </c>
      <c r="F135" s="424" t="s">
        <v>513</v>
      </c>
      <c r="G135" s="424" t="s">
        <v>514</v>
      </c>
    </row>
    <row r="136" spans="1:7" ht="12.75">
      <c r="A136" s="426">
        <v>1</v>
      </c>
      <c r="B136" s="427" t="s">
        <v>501</v>
      </c>
      <c r="C136" s="440">
        <f>C112-C128</f>
        <v>0</v>
      </c>
      <c r="D136" s="440">
        <f>D112-D128</f>
        <v>0</v>
      </c>
      <c r="E136" s="440">
        <f>E112-E128</f>
        <v>0</v>
      </c>
      <c r="F136" s="440">
        <f>F112-F128</f>
        <v>0</v>
      </c>
      <c r="G136" s="440">
        <f>G112-G128</f>
        <v>0</v>
      </c>
    </row>
    <row r="137" spans="1:7" ht="12.75">
      <c r="A137" s="432">
        <v>2</v>
      </c>
      <c r="B137" s="433" t="s">
        <v>502</v>
      </c>
      <c r="C137" s="440">
        <f>C113-C129</f>
        <v>5499.91</v>
      </c>
      <c r="D137" s="440">
        <f>D113-D129</f>
        <v>0</v>
      </c>
      <c r="E137" s="440">
        <f>E113-E129</f>
        <v>0</v>
      </c>
      <c r="F137" s="440">
        <f>F113-F129</f>
        <v>0</v>
      </c>
      <c r="G137" s="440">
        <f>G113-G129</f>
        <v>5499.91</v>
      </c>
    </row>
    <row r="138" spans="1:7" ht="12.75">
      <c r="A138" s="432">
        <v>3</v>
      </c>
      <c r="B138" s="433" t="s">
        <v>16</v>
      </c>
      <c r="C138" s="440">
        <f>C114-C130</f>
        <v>0</v>
      </c>
      <c r="D138" s="440">
        <f>D114-D130</f>
        <v>0</v>
      </c>
      <c r="E138" s="440">
        <f>E114-E130</f>
        <v>0</v>
      </c>
      <c r="F138" s="440">
        <f>F114-F130</f>
        <v>0</v>
      </c>
      <c r="G138" s="440">
        <f>G114-G130</f>
        <v>0</v>
      </c>
    </row>
    <row r="139" spans="1:7" ht="12.75">
      <c r="A139" s="432">
        <v>4</v>
      </c>
      <c r="B139" s="433" t="s">
        <v>342</v>
      </c>
      <c r="C139" s="440">
        <f>C115-C131</f>
        <v>0</v>
      </c>
      <c r="D139" s="440">
        <f>D115-D131</f>
        <v>0</v>
      </c>
      <c r="E139" s="440">
        <f>E115-E131</f>
        <v>0</v>
      </c>
      <c r="F139" s="440">
        <f>F115-F131</f>
        <v>0</v>
      </c>
      <c r="G139" s="440">
        <f>G115-G131</f>
        <v>0</v>
      </c>
    </row>
    <row r="140" spans="1:7" ht="12.75">
      <c r="A140" s="432">
        <v>5</v>
      </c>
      <c r="B140" s="433" t="s">
        <v>343</v>
      </c>
      <c r="C140" s="440">
        <f>C116-C132</f>
        <v>0</v>
      </c>
      <c r="D140" s="440">
        <f>D116-D132</f>
        <v>0</v>
      </c>
      <c r="E140" s="440">
        <f>E116-E132</f>
        <v>0</v>
      </c>
      <c r="F140" s="440">
        <f>F116-F132</f>
        <v>0</v>
      </c>
      <c r="G140" s="440">
        <f>G116-G132</f>
        <v>0</v>
      </c>
    </row>
    <row r="141" spans="1:7" ht="12.75">
      <c r="A141" s="436"/>
      <c r="B141" s="437"/>
      <c r="C141" s="440">
        <f>C117-C133</f>
        <v>5499.9100000000035</v>
      </c>
      <c r="D141" s="440">
        <f>D117-D133</f>
        <v>0</v>
      </c>
      <c r="E141" s="440">
        <f>E117-E133</f>
        <v>0</v>
      </c>
      <c r="F141" s="440">
        <f>F117-F133</f>
        <v>0</v>
      </c>
      <c r="G141" s="440">
        <f>G117-G133</f>
        <v>5499.9100000000035</v>
      </c>
    </row>
    <row r="142" spans="1:7" ht="12.75">
      <c r="A142" s="437"/>
      <c r="B142" s="438" t="s">
        <v>516</v>
      </c>
      <c r="C142" s="439"/>
      <c r="D142" s="437"/>
      <c r="E142" s="437"/>
      <c r="F142" s="437"/>
      <c r="G142" s="437"/>
    </row>
    <row r="143" spans="1:7" ht="22.5">
      <c r="A143" s="423"/>
      <c r="B143" s="423" t="s">
        <v>495</v>
      </c>
      <c r="C143" s="424" t="s">
        <v>510</v>
      </c>
      <c r="D143" s="425" t="s">
        <v>511</v>
      </c>
      <c r="E143" s="424" t="s">
        <v>512</v>
      </c>
      <c r="F143" s="424" t="s">
        <v>513</v>
      </c>
      <c r="G143" s="424" t="s">
        <v>514</v>
      </c>
    </row>
    <row r="144" spans="1:7" ht="12.75">
      <c r="A144" s="426">
        <v>1</v>
      </c>
      <c r="B144" s="427" t="s">
        <v>501</v>
      </c>
      <c r="C144" s="440">
        <f>C104-C128</f>
        <v>34059.5</v>
      </c>
      <c r="D144" s="440">
        <f>D104-D128</f>
        <v>0</v>
      </c>
      <c r="E144" s="440">
        <f>E104-E128</f>
        <v>0</v>
      </c>
      <c r="F144" s="440">
        <f>F104-F128</f>
        <v>0</v>
      </c>
      <c r="G144" s="440">
        <f>G104-G128</f>
        <v>34059.5</v>
      </c>
    </row>
    <row r="145" spans="1:7" ht="12.75">
      <c r="A145" s="432">
        <v>2</v>
      </c>
      <c r="B145" s="433" t="s">
        <v>502</v>
      </c>
      <c r="C145" s="440">
        <f>C105-C129</f>
        <v>9101.91</v>
      </c>
      <c r="D145" s="440">
        <f>D105-D129</f>
        <v>0</v>
      </c>
      <c r="E145" s="440">
        <f>E105-E129</f>
        <v>0</v>
      </c>
      <c r="F145" s="440">
        <f>F105-F129</f>
        <v>0</v>
      </c>
      <c r="G145" s="440">
        <f>G105-G129</f>
        <v>9101.91</v>
      </c>
    </row>
    <row r="146" spans="1:7" ht="12.75">
      <c r="A146" s="432">
        <v>3</v>
      </c>
      <c r="B146" s="433" t="s">
        <v>16</v>
      </c>
      <c r="C146" s="440">
        <f>C106-C130</f>
        <v>0</v>
      </c>
      <c r="D146" s="440">
        <f>D106-D130</f>
        <v>0</v>
      </c>
      <c r="E146" s="440">
        <f>E106-E130</f>
        <v>0</v>
      </c>
      <c r="F146" s="440">
        <f>F106-F130</f>
        <v>0</v>
      </c>
      <c r="G146" s="440">
        <f>G106-G130</f>
        <v>0</v>
      </c>
    </row>
    <row r="147" spans="1:7" ht="12.75">
      <c r="A147" s="432">
        <v>4</v>
      </c>
      <c r="B147" s="433" t="s">
        <v>342</v>
      </c>
      <c r="C147" s="440">
        <f>C107-C131</f>
        <v>0</v>
      </c>
      <c r="D147" s="440">
        <f>D107-D131</f>
        <v>0</v>
      </c>
      <c r="E147" s="440">
        <f>E107-E131</f>
        <v>0</v>
      </c>
      <c r="F147" s="440">
        <f>F107-F131</f>
        <v>0</v>
      </c>
      <c r="G147" s="440">
        <f>G107-G131</f>
        <v>0</v>
      </c>
    </row>
    <row r="148" spans="1:7" ht="12.75">
      <c r="A148" s="432">
        <v>5</v>
      </c>
      <c r="B148" s="433" t="s">
        <v>343</v>
      </c>
      <c r="C148" s="440">
        <f>C108-C132</f>
        <v>0</v>
      </c>
      <c r="D148" s="440">
        <f>D108-D132</f>
        <v>0</v>
      </c>
      <c r="E148" s="440">
        <f>E108-E132</f>
        <v>0</v>
      </c>
      <c r="F148" s="440">
        <f>F108-F132</f>
        <v>0</v>
      </c>
      <c r="G148" s="440">
        <f>G108-G132</f>
        <v>0</v>
      </c>
    </row>
    <row r="149" spans="1:7" ht="12.75">
      <c r="A149" s="436"/>
      <c r="B149" s="437"/>
      <c r="C149" s="440">
        <f>C109-C133</f>
        <v>43161.41</v>
      </c>
      <c r="D149" s="440">
        <f>D109-D133</f>
        <v>0</v>
      </c>
      <c r="E149" s="440">
        <f>E109-E133</f>
        <v>0</v>
      </c>
      <c r="F149" s="440">
        <f>F109-F133</f>
        <v>0</v>
      </c>
      <c r="G149" s="440">
        <f>G109-G133</f>
        <v>43161.41</v>
      </c>
    </row>
    <row r="150" spans="1:7" ht="12.75">
      <c r="A150" s="437"/>
      <c r="B150" s="437"/>
      <c r="C150" s="437"/>
      <c r="D150" s="437"/>
      <c r="E150" s="437"/>
      <c r="F150" s="437"/>
      <c r="G150" s="437"/>
    </row>
    <row r="151" spans="1:7" ht="12.75">
      <c r="A151" s="437"/>
      <c r="B151" s="441" t="s">
        <v>519</v>
      </c>
      <c r="C151" s="437"/>
      <c r="D151" s="437"/>
      <c r="E151" s="437"/>
      <c r="F151" s="437"/>
      <c r="G151" s="437"/>
    </row>
    <row r="152" spans="1:7" ht="12.75">
      <c r="A152" s="437"/>
      <c r="B152" s="448" t="s">
        <v>494</v>
      </c>
      <c r="C152" s="437"/>
      <c r="D152" s="437"/>
      <c r="E152" s="437"/>
      <c r="F152" s="437"/>
      <c r="G152" s="437"/>
    </row>
    <row r="153" spans="1:7" ht="22.5">
      <c r="A153" s="423"/>
      <c r="B153" s="423" t="s">
        <v>495</v>
      </c>
      <c r="C153" s="424" t="s">
        <v>496</v>
      </c>
      <c r="D153" s="425" t="s">
        <v>497</v>
      </c>
      <c r="E153" s="424" t="s">
        <v>498</v>
      </c>
      <c r="F153" s="424" t="s">
        <v>499</v>
      </c>
      <c r="G153" s="424" t="s">
        <v>500</v>
      </c>
    </row>
    <row r="154" spans="1:7" ht="12.75">
      <c r="A154" s="426">
        <v>1</v>
      </c>
      <c r="B154" s="427" t="s">
        <v>501</v>
      </c>
      <c r="C154" s="435">
        <v>54005</v>
      </c>
      <c r="D154" s="431"/>
      <c r="E154" s="431"/>
      <c r="F154" s="431"/>
      <c r="G154" s="431">
        <f>C154+D154+E154+F154</f>
        <v>54005</v>
      </c>
    </row>
    <row r="155" spans="1:7" ht="12.75">
      <c r="A155" s="432">
        <v>2</v>
      </c>
      <c r="B155" s="433" t="s">
        <v>502</v>
      </c>
      <c r="C155" s="434">
        <v>55000</v>
      </c>
      <c r="D155" s="431"/>
      <c r="E155" s="431"/>
      <c r="F155" s="431"/>
      <c r="G155" s="431">
        <f>C155+D155+E155+F155</f>
        <v>55000</v>
      </c>
    </row>
    <row r="156" spans="1:7" ht="12.75">
      <c r="A156" s="432">
        <v>3</v>
      </c>
      <c r="B156" s="433" t="s">
        <v>16</v>
      </c>
      <c r="C156" s="435"/>
      <c r="D156" s="431"/>
      <c r="E156" s="431"/>
      <c r="F156" s="431"/>
      <c r="G156" s="431">
        <f>C156+D156+E156+F156</f>
        <v>0</v>
      </c>
    </row>
    <row r="157" spans="1:7" ht="12.75">
      <c r="A157" s="432">
        <v>4</v>
      </c>
      <c r="B157" s="433" t="s">
        <v>342</v>
      </c>
      <c r="C157" s="435"/>
      <c r="D157" s="431"/>
      <c r="E157" s="431"/>
      <c r="F157" s="431"/>
      <c r="G157" s="431">
        <f>C157+D157+E157+F157</f>
        <v>0</v>
      </c>
    </row>
    <row r="158" spans="1:7" ht="12.75">
      <c r="A158" s="432">
        <v>5</v>
      </c>
      <c r="B158" s="433" t="s">
        <v>343</v>
      </c>
      <c r="C158" s="435"/>
      <c r="D158" s="431"/>
      <c r="E158" s="431"/>
      <c r="F158" s="431"/>
      <c r="G158" s="431">
        <f>C158+D158+E158+F158</f>
        <v>0</v>
      </c>
    </row>
    <row r="159" spans="1:7" ht="12.75">
      <c r="A159" s="436"/>
      <c r="B159" s="437"/>
      <c r="C159" s="431">
        <f>C154+C155+C156+C157+C158</f>
        <v>109005</v>
      </c>
      <c r="D159" s="431">
        <f>D154+D155+D156+D157+D158</f>
        <v>0</v>
      </c>
      <c r="E159" s="431">
        <f>E154+E155+E156+E157+E158</f>
        <v>0</v>
      </c>
      <c r="F159" s="431">
        <f>F154+F155+F156+F157+F158</f>
        <v>0</v>
      </c>
      <c r="G159" s="431">
        <f>C159+D159+E159+F159</f>
        <v>109005</v>
      </c>
    </row>
    <row r="160" spans="1:7" ht="12.75">
      <c r="A160" s="437"/>
      <c r="B160" s="438" t="s">
        <v>503</v>
      </c>
      <c r="C160" s="439"/>
      <c r="D160" s="437"/>
      <c r="E160" s="437"/>
      <c r="F160" s="437"/>
      <c r="G160" s="437"/>
    </row>
    <row r="161" spans="1:7" ht="22.5">
      <c r="A161" s="423"/>
      <c r="B161" s="423" t="s">
        <v>495</v>
      </c>
      <c r="C161" s="424" t="s">
        <v>504</v>
      </c>
      <c r="D161" s="425" t="s">
        <v>505</v>
      </c>
      <c r="E161" s="424" t="s">
        <v>506</v>
      </c>
      <c r="F161" s="424" t="s">
        <v>507</v>
      </c>
      <c r="G161" s="424" t="s">
        <v>508</v>
      </c>
    </row>
    <row r="162" spans="1:7" ht="12.75">
      <c r="A162" s="426">
        <v>1</v>
      </c>
      <c r="B162" s="427" t="s">
        <v>501</v>
      </c>
      <c r="C162" s="435">
        <v>26704.9</v>
      </c>
      <c r="D162" s="431"/>
      <c r="E162" s="431"/>
      <c r="F162" s="431"/>
      <c r="G162" s="431">
        <f>C162+D162+E162+F162</f>
        <v>26704.9</v>
      </c>
    </row>
    <row r="163" spans="1:7" ht="12.75">
      <c r="A163" s="432">
        <v>2</v>
      </c>
      <c r="B163" s="433" t="s">
        <v>502</v>
      </c>
      <c r="C163" s="435">
        <v>14897</v>
      </c>
      <c r="D163" s="431"/>
      <c r="E163" s="431"/>
      <c r="F163" s="431"/>
      <c r="G163" s="431">
        <f>C163+D163+E163+F163</f>
        <v>14897</v>
      </c>
    </row>
    <row r="164" spans="1:7" ht="12.75">
      <c r="A164" s="432">
        <v>3</v>
      </c>
      <c r="B164" s="433" t="s">
        <v>16</v>
      </c>
      <c r="C164" s="435"/>
      <c r="D164" s="431"/>
      <c r="E164" s="431"/>
      <c r="F164" s="431"/>
      <c r="G164" s="431">
        <f>C164+D164+E164+F164</f>
        <v>0</v>
      </c>
    </row>
    <row r="165" spans="1:7" ht="12.75">
      <c r="A165" s="432">
        <v>4</v>
      </c>
      <c r="B165" s="433" t="s">
        <v>342</v>
      </c>
      <c r="C165" s="435"/>
      <c r="D165" s="431"/>
      <c r="E165" s="431"/>
      <c r="F165" s="431"/>
      <c r="G165" s="431">
        <f>C165+D165+E165+F165</f>
        <v>0</v>
      </c>
    </row>
    <row r="166" spans="1:7" ht="12.75">
      <c r="A166" s="432">
        <v>5</v>
      </c>
      <c r="B166" s="433" t="s">
        <v>343</v>
      </c>
      <c r="C166" s="435"/>
      <c r="D166" s="431"/>
      <c r="E166" s="431"/>
      <c r="F166" s="431"/>
      <c r="G166" s="431">
        <f>C166+D166+E166+F166</f>
        <v>0</v>
      </c>
    </row>
    <row r="167" spans="1:7" ht="12.75">
      <c r="A167" s="436"/>
      <c r="B167" s="437"/>
      <c r="C167" s="431">
        <f>C162+C163+C164+C165+C166</f>
        <v>41601.9</v>
      </c>
      <c r="D167" s="431">
        <f>D162+D163+D164+D165+D166</f>
        <v>0</v>
      </c>
      <c r="E167" s="431">
        <f>E162+E163+E164+E165+E166</f>
        <v>0</v>
      </c>
      <c r="F167" s="431">
        <f>F162+F163+F164+F165+F166</f>
        <v>0</v>
      </c>
      <c r="G167" s="431">
        <f>C167+D167+E167+F167</f>
        <v>41601.9</v>
      </c>
    </row>
    <row r="168" spans="1:7" ht="12.75">
      <c r="A168" s="437"/>
      <c r="B168" s="438" t="s">
        <v>509</v>
      </c>
      <c r="C168" s="437"/>
      <c r="D168" s="437"/>
      <c r="E168" s="437"/>
      <c r="F168" s="437"/>
      <c r="G168" s="437"/>
    </row>
    <row r="169" spans="1:7" ht="22.5">
      <c r="A169" s="423"/>
      <c r="B169" s="423" t="s">
        <v>495</v>
      </c>
      <c r="C169" s="424" t="s">
        <v>504</v>
      </c>
      <c r="D169" s="425" t="s">
        <v>505</v>
      </c>
      <c r="E169" s="424" t="s">
        <v>506</v>
      </c>
      <c r="F169" s="424" t="s">
        <v>507</v>
      </c>
      <c r="G169" s="424" t="s">
        <v>508</v>
      </c>
    </row>
    <row r="170" spans="1:7" ht="12.75">
      <c r="A170" s="426">
        <v>1</v>
      </c>
      <c r="B170" s="427" t="s">
        <v>501</v>
      </c>
      <c r="C170" s="431">
        <f>C154-C162</f>
        <v>27300.1</v>
      </c>
      <c r="D170" s="440">
        <f>D154-D162</f>
        <v>0</v>
      </c>
      <c r="E170" s="440">
        <f>E154-E162</f>
        <v>0</v>
      </c>
      <c r="F170" s="440">
        <f>F154-F162</f>
        <v>0</v>
      </c>
      <c r="G170" s="440">
        <f>G154-G162</f>
        <v>27300.1</v>
      </c>
    </row>
    <row r="171" spans="1:7" ht="12.75">
      <c r="A171" s="432">
        <v>2</v>
      </c>
      <c r="B171" s="433" t="s">
        <v>502</v>
      </c>
      <c r="C171" s="431">
        <f>C155-C163</f>
        <v>40103</v>
      </c>
      <c r="D171" s="440">
        <f>D155-D163</f>
        <v>0</v>
      </c>
      <c r="E171" s="440">
        <f>E155-E163</f>
        <v>0</v>
      </c>
      <c r="F171" s="440">
        <f>F155-F163</f>
        <v>0</v>
      </c>
      <c r="G171" s="440">
        <f>G155-G163</f>
        <v>40103</v>
      </c>
    </row>
    <row r="172" spans="1:7" ht="12.75">
      <c r="A172" s="432">
        <v>3</v>
      </c>
      <c r="B172" s="433" t="s">
        <v>16</v>
      </c>
      <c r="C172" s="431">
        <f>C156-C164</f>
        <v>0</v>
      </c>
      <c r="D172" s="440">
        <f>D156-D164</f>
        <v>0</v>
      </c>
      <c r="E172" s="440">
        <f>E156-E164</f>
        <v>0</v>
      </c>
      <c r="F172" s="440">
        <f>F156-F164</f>
        <v>0</v>
      </c>
      <c r="G172" s="440">
        <f>G156-G164</f>
        <v>0</v>
      </c>
    </row>
    <row r="173" spans="1:7" ht="12.75">
      <c r="A173" s="432">
        <v>4</v>
      </c>
      <c r="B173" s="433" t="s">
        <v>342</v>
      </c>
      <c r="C173" s="431">
        <f>C157-C165</f>
        <v>0</v>
      </c>
      <c r="D173" s="440">
        <f>D157-D165</f>
        <v>0</v>
      </c>
      <c r="E173" s="440">
        <f>E157-E165</f>
        <v>0</v>
      </c>
      <c r="F173" s="440">
        <f>F157-F165</f>
        <v>0</v>
      </c>
      <c r="G173" s="440">
        <f>G157-G165</f>
        <v>0</v>
      </c>
    </row>
    <row r="174" spans="1:7" ht="12.75">
      <c r="A174" s="432">
        <v>5</v>
      </c>
      <c r="B174" s="433" t="s">
        <v>343</v>
      </c>
      <c r="C174" s="440">
        <f>C158-C166</f>
        <v>0</v>
      </c>
      <c r="D174" s="440">
        <f>D158-D166</f>
        <v>0</v>
      </c>
      <c r="E174" s="440">
        <f>E158-E166</f>
        <v>0</v>
      </c>
      <c r="F174" s="440">
        <f>F158-F166</f>
        <v>0</v>
      </c>
      <c r="G174" s="440">
        <f>G158-G166</f>
        <v>0</v>
      </c>
    </row>
    <row r="175" spans="1:7" ht="12.75">
      <c r="A175" s="436"/>
      <c r="B175" s="437"/>
      <c r="C175" s="440">
        <f>C159-C167</f>
        <v>67403.1</v>
      </c>
      <c r="D175" s="440">
        <f>D159-D167</f>
        <v>0</v>
      </c>
      <c r="E175" s="440">
        <f>E159-E167</f>
        <v>0</v>
      </c>
      <c r="F175" s="440">
        <f>F159-F167</f>
        <v>0</v>
      </c>
      <c r="G175" s="440">
        <f>G159-G167</f>
        <v>67403.1</v>
      </c>
    </row>
    <row r="176" spans="1:7" ht="12.75">
      <c r="A176" s="437"/>
      <c r="B176" s="438" t="s">
        <v>7</v>
      </c>
      <c r="C176" s="439"/>
      <c r="D176" s="437"/>
      <c r="E176" s="437"/>
      <c r="F176" s="437"/>
      <c r="G176" s="437"/>
    </row>
    <row r="177" spans="1:7" ht="22.5">
      <c r="A177" s="423"/>
      <c r="B177" s="423" t="s">
        <v>495</v>
      </c>
      <c r="C177" s="424" t="s">
        <v>510</v>
      </c>
      <c r="D177" s="425" t="s">
        <v>511</v>
      </c>
      <c r="E177" s="424" t="s">
        <v>512</v>
      </c>
      <c r="F177" s="424" t="s">
        <v>513</v>
      </c>
      <c r="G177" s="424" t="s">
        <v>514</v>
      </c>
    </row>
    <row r="178" spans="1:8" ht="12.75">
      <c r="A178" s="426">
        <v>1</v>
      </c>
      <c r="B178" s="427" t="s">
        <v>501</v>
      </c>
      <c r="C178" s="428">
        <v>26704.9</v>
      </c>
      <c r="D178" s="431"/>
      <c r="E178" s="431"/>
      <c r="F178" s="431"/>
      <c r="G178" s="431">
        <f>C178+D178+E178+F178</f>
        <v>26704.9</v>
      </c>
      <c r="H178" s="333">
        <f>G178/G162</f>
        <v>1</v>
      </c>
    </row>
    <row r="179" spans="1:8" ht="12.75">
      <c r="A179" s="432">
        <v>2</v>
      </c>
      <c r="B179" s="433" t="s">
        <v>502</v>
      </c>
      <c r="C179" s="435">
        <v>11852.8</v>
      </c>
      <c r="D179" s="431"/>
      <c r="E179" s="431"/>
      <c r="F179" s="431"/>
      <c r="G179" s="431">
        <f>C179+D179+E179+F179</f>
        <v>11852.8</v>
      </c>
      <c r="H179" s="333">
        <f>G179/G163</f>
        <v>0.7956501308988386</v>
      </c>
    </row>
    <row r="180" spans="1:8" ht="12.75">
      <c r="A180" s="432">
        <v>3</v>
      </c>
      <c r="B180" s="433" t="s">
        <v>16</v>
      </c>
      <c r="C180" s="435"/>
      <c r="D180" s="431"/>
      <c r="E180" s="431"/>
      <c r="F180" s="431"/>
      <c r="G180" s="431">
        <f>C180+D180+E180+F180</f>
        <v>0</v>
      </c>
      <c r="H180" s="333" t="e">
        <f>G180/G164</f>
        <v>#DIV/0!</v>
      </c>
    </row>
    <row r="181" spans="1:8" ht="12.75">
      <c r="A181" s="432">
        <v>4</v>
      </c>
      <c r="B181" s="433" t="s">
        <v>342</v>
      </c>
      <c r="C181" s="435"/>
      <c r="D181" s="431"/>
      <c r="E181" s="431"/>
      <c r="F181" s="431"/>
      <c r="G181" s="431">
        <f>C181+D181+E181+F181</f>
        <v>0</v>
      </c>
      <c r="H181" s="333" t="e">
        <f>G181/G165</f>
        <v>#DIV/0!</v>
      </c>
    </row>
    <row r="182" spans="1:8" ht="12.75">
      <c r="A182" s="432">
        <v>5</v>
      </c>
      <c r="B182" s="433" t="s">
        <v>343</v>
      </c>
      <c r="C182" s="435"/>
      <c r="D182" s="431"/>
      <c r="E182" s="431"/>
      <c r="F182" s="431"/>
      <c r="G182" s="431">
        <f>C182+D182+E182+F182</f>
        <v>0</v>
      </c>
      <c r="H182" s="333" t="e">
        <f>G182/G166</f>
        <v>#DIV/0!</v>
      </c>
    </row>
    <row r="183" spans="1:8" ht="12.75">
      <c r="A183" s="436"/>
      <c r="B183" s="437"/>
      <c r="C183" s="431">
        <f>C178+C179+C180+C181+C182</f>
        <v>38557.7</v>
      </c>
      <c r="D183" s="431">
        <f>D178+D179+D180+D181+D182</f>
        <v>0</v>
      </c>
      <c r="E183" s="431">
        <f>E178+E179+E180+E181+E182</f>
        <v>0</v>
      </c>
      <c r="F183" s="431">
        <f>F178+F179+F180+F181+F182</f>
        <v>0</v>
      </c>
      <c r="G183" s="431">
        <f>C183+D183+E183+F183</f>
        <v>38557.7</v>
      </c>
      <c r="H183" s="333">
        <f>G183/G167</f>
        <v>0.9268254574911241</v>
      </c>
    </row>
    <row r="184" spans="1:7" ht="12.75">
      <c r="A184" s="437"/>
      <c r="B184" s="438" t="s">
        <v>515</v>
      </c>
      <c r="C184" s="439"/>
      <c r="D184" s="437"/>
      <c r="E184" s="437"/>
      <c r="F184" s="437"/>
      <c r="G184" s="437"/>
    </row>
    <row r="185" spans="1:7" ht="22.5">
      <c r="A185" s="423"/>
      <c r="B185" s="423" t="s">
        <v>495</v>
      </c>
      <c r="C185" s="424" t="s">
        <v>510</v>
      </c>
      <c r="D185" s="425" t="s">
        <v>511</v>
      </c>
      <c r="E185" s="424" t="s">
        <v>512</v>
      </c>
      <c r="F185" s="424" t="s">
        <v>513</v>
      </c>
      <c r="G185" s="424" t="s">
        <v>514</v>
      </c>
    </row>
    <row r="186" spans="1:7" ht="12.75">
      <c r="A186" s="426">
        <v>1</v>
      </c>
      <c r="B186" s="427" t="s">
        <v>501</v>
      </c>
      <c r="C186" s="440">
        <f>C162-C178</f>
        <v>0</v>
      </c>
      <c r="D186" s="440">
        <f>D162-D178</f>
        <v>0</v>
      </c>
      <c r="E186" s="440">
        <f>E162-E178</f>
        <v>0</v>
      </c>
      <c r="F186" s="440">
        <f>F162-F178</f>
        <v>0</v>
      </c>
      <c r="G186" s="440">
        <f>G162-G178</f>
        <v>0</v>
      </c>
    </row>
    <row r="187" spans="1:7" ht="12.75">
      <c r="A187" s="432">
        <v>2</v>
      </c>
      <c r="B187" s="433" t="s">
        <v>502</v>
      </c>
      <c r="C187" s="440">
        <f>C163-C179</f>
        <v>3044.2000000000007</v>
      </c>
      <c r="D187" s="440">
        <f>D163-D179</f>
        <v>0</v>
      </c>
      <c r="E187" s="440">
        <f>E163-E179</f>
        <v>0</v>
      </c>
      <c r="F187" s="440">
        <f>F163-F179</f>
        <v>0</v>
      </c>
      <c r="G187" s="440">
        <f>G163-G179</f>
        <v>3044.2000000000007</v>
      </c>
    </row>
    <row r="188" spans="1:7" ht="12.75">
      <c r="A188" s="432">
        <v>3</v>
      </c>
      <c r="B188" s="433" t="s">
        <v>16</v>
      </c>
      <c r="C188" s="440">
        <f>C164-C180</f>
        <v>0</v>
      </c>
      <c r="D188" s="440">
        <f>D164-D180</f>
        <v>0</v>
      </c>
      <c r="E188" s="440">
        <f>E164-E180</f>
        <v>0</v>
      </c>
      <c r="F188" s="440">
        <f>F164-F180</f>
        <v>0</v>
      </c>
      <c r="G188" s="440">
        <f>G164-G180</f>
        <v>0</v>
      </c>
    </row>
    <row r="189" spans="1:7" ht="12.75">
      <c r="A189" s="432">
        <v>4</v>
      </c>
      <c r="B189" s="433" t="s">
        <v>342</v>
      </c>
      <c r="C189" s="440">
        <f>C165-C181</f>
        <v>0</v>
      </c>
      <c r="D189" s="440">
        <f>D165-D181</f>
        <v>0</v>
      </c>
      <c r="E189" s="440">
        <f>E165-E181</f>
        <v>0</v>
      </c>
      <c r="F189" s="440">
        <f>F165-F181</f>
        <v>0</v>
      </c>
      <c r="G189" s="440">
        <f>G165-G181</f>
        <v>0</v>
      </c>
    </row>
    <row r="190" spans="1:7" ht="12.75">
      <c r="A190" s="432">
        <v>5</v>
      </c>
      <c r="B190" s="433" t="s">
        <v>343</v>
      </c>
      <c r="C190" s="440">
        <f>C166-C182</f>
        <v>0</v>
      </c>
      <c r="D190" s="440">
        <f>D166-D182</f>
        <v>0</v>
      </c>
      <c r="E190" s="440">
        <f>E166-E182</f>
        <v>0</v>
      </c>
      <c r="F190" s="440">
        <f>F166-F182</f>
        <v>0</v>
      </c>
      <c r="G190" s="440">
        <f>G166-G182</f>
        <v>0</v>
      </c>
    </row>
    <row r="191" spans="1:7" ht="12.75">
      <c r="A191" s="436"/>
      <c r="B191" s="437"/>
      <c r="C191" s="440">
        <f>C167-C183</f>
        <v>3044.2000000000044</v>
      </c>
      <c r="D191" s="440">
        <f>D167-D183</f>
        <v>0</v>
      </c>
      <c r="E191" s="440">
        <f>E167-E183</f>
        <v>0</v>
      </c>
      <c r="F191" s="440">
        <f>F167-F183</f>
        <v>0</v>
      </c>
      <c r="G191" s="440">
        <f>G167-G183</f>
        <v>3044.2000000000044</v>
      </c>
    </row>
    <row r="192" spans="1:7" ht="12.75">
      <c r="A192" s="437"/>
      <c r="B192" s="438" t="s">
        <v>516</v>
      </c>
      <c r="C192" s="439"/>
      <c r="D192" s="437"/>
      <c r="E192" s="437"/>
      <c r="F192" s="437"/>
      <c r="G192" s="437"/>
    </row>
    <row r="193" spans="1:7" ht="22.5">
      <c r="A193" s="423"/>
      <c r="B193" s="423" t="s">
        <v>495</v>
      </c>
      <c r="C193" s="424" t="s">
        <v>510</v>
      </c>
      <c r="D193" s="425" t="s">
        <v>511</v>
      </c>
      <c r="E193" s="424" t="s">
        <v>512</v>
      </c>
      <c r="F193" s="424" t="s">
        <v>513</v>
      </c>
      <c r="G193" s="424" t="s">
        <v>514</v>
      </c>
    </row>
    <row r="194" spans="1:7" ht="12.75">
      <c r="A194" s="426">
        <v>1</v>
      </c>
      <c r="B194" s="427" t="s">
        <v>501</v>
      </c>
      <c r="C194" s="440">
        <f>C154-C178</f>
        <v>27300.1</v>
      </c>
      <c r="D194" s="440">
        <f>D154-D178</f>
        <v>0</v>
      </c>
      <c r="E194" s="440">
        <f>E154-E178</f>
        <v>0</v>
      </c>
      <c r="F194" s="440">
        <f>F154-F178</f>
        <v>0</v>
      </c>
      <c r="G194" s="440">
        <f>G154-G178</f>
        <v>27300.1</v>
      </c>
    </row>
    <row r="195" spans="1:7" ht="12.75">
      <c r="A195" s="432">
        <v>2</v>
      </c>
      <c r="B195" s="433" t="s">
        <v>502</v>
      </c>
      <c r="C195" s="440">
        <f>C155-C179</f>
        <v>43147.2</v>
      </c>
      <c r="D195" s="440">
        <f>D155-D179</f>
        <v>0</v>
      </c>
      <c r="E195" s="440">
        <f>E155-E179</f>
        <v>0</v>
      </c>
      <c r="F195" s="440">
        <f>F155-F179</f>
        <v>0</v>
      </c>
      <c r="G195" s="440">
        <f>G155-G179</f>
        <v>43147.2</v>
      </c>
    </row>
    <row r="196" spans="1:7" ht="12.75">
      <c r="A196" s="432">
        <v>3</v>
      </c>
      <c r="B196" s="433" t="s">
        <v>16</v>
      </c>
      <c r="C196" s="440">
        <f>C156-C180</f>
        <v>0</v>
      </c>
      <c r="D196" s="440">
        <f>D156-D180</f>
        <v>0</v>
      </c>
      <c r="E196" s="440">
        <f>E156-E180</f>
        <v>0</v>
      </c>
      <c r="F196" s="440">
        <f>F156-F180</f>
        <v>0</v>
      </c>
      <c r="G196" s="440">
        <f>G156-G180</f>
        <v>0</v>
      </c>
    </row>
    <row r="197" spans="1:7" ht="12.75">
      <c r="A197" s="432">
        <v>4</v>
      </c>
      <c r="B197" s="433" t="s">
        <v>342</v>
      </c>
      <c r="C197" s="440">
        <f>C157-C181</f>
        <v>0</v>
      </c>
      <c r="D197" s="440">
        <f>D157-D181</f>
        <v>0</v>
      </c>
      <c r="E197" s="440">
        <f>E157-E181</f>
        <v>0</v>
      </c>
      <c r="F197" s="440">
        <f>F157-F181</f>
        <v>0</v>
      </c>
      <c r="G197" s="440">
        <f>G157-G181</f>
        <v>0</v>
      </c>
    </row>
    <row r="198" spans="1:7" ht="12.75">
      <c r="A198" s="432">
        <v>5</v>
      </c>
      <c r="B198" s="433" t="s">
        <v>343</v>
      </c>
      <c r="C198" s="440">
        <f>C158-C182</f>
        <v>0</v>
      </c>
      <c r="D198" s="440">
        <f>D158-D182</f>
        <v>0</v>
      </c>
      <c r="E198" s="440">
        <f>E158-E182</f>
        <v>0</v>
      </c>
      <c r="F198" s="440">
        <f>F158-F182</f>
        <v>0</v>
      </c>
      <c r="G198" s="440">
        <f>G158-G182</f>
        <v>0</v>
      </c>
    </row>
    <row r="199" spans="1:7" ht="12.75">
      <c r="A199" s="436"/>
      <c r="B199" s="437"/>
      <c r="C199" s="440">
        <f>C159-C183</f>
        <v>70447.3</v>
      </c>
      <c r="D199" s="440">
        <f>D159-D183</f>
        <v>0</v>
      </c>
      <c r="E199" s="440">
        <f>E159-E183</f>
        <v>0</v>
      </c>
      <c r="F199" s="440">
        <f>F159-F183</f>
        <v>0</v>
      </c>
      <c r="G199" s="440">
        <f>G159-G183</f>
        <v>70447.3</v>
      </c>
    </row>
    <row r="200" spans="1:7" ht="12.75">
      <c r="A200" s="437"/>
      <c r="B200" s="437"/>
      <c r="C200" s="437"/>
      <c r="D200" s="437"/>
      <c r="E200" s="437"/>
      <c r="F200" s="437"/>
      <c r="G200" s="437"/>
    </row>
  </sheetData>
  <sheetProtection/>
  <printOptions/>
  <pageMargins left="0.75" right="0.75" top="1" bottom="0.54" header="0.5" footer="0.5"/>
  <pageSetup horizontalDpi="300" verticalDpi="30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00"/>
  <sheetViews>
    <sheetView tabSelected="1" zoomScalePageLayoutView="0" workbookViewId="0" topLeftCell="A148">
      <selection activeCell="S179" sqref="S179"/>
    </sheetView>
  </sheetViews>
  <sheetFormatPr defaultColWidth="9.140625" defaultRowHeight="12.75"/>
  <cols>
    <col min="1" max="1" width="6.57421875" widthPt="34.5" style="50" customWidth="1"/>
    <col min="2" max="2" width="12.7109375" widthPt="66.75" style="50" customWidth="1"/>
    <col min="3" max="3" width="10.00390625" widthPt="52.5" style="50" bestFit="1" customWidth="1"/>
    <col min="6" max="7" width="10.00390625" widthPt="52.5" style="50" bestFit="1" customWidth="1"/>
    <col min="8" max="8" width="9.57421875" widthPt="50.25" style="50" customWidth="1"/>
  </cols>
  <sheetData>
    <row r="1" spans="1:7" ht="12.75">
      <c r="A1" s="278"/>
      <c r="B1" s="206" t="s">
        <v>520</v>
      </c>
      <c r="C1" s="278"/>
      <c r="D1" s="278"/>
      <c r="E1" s="278"/>
      <c r="F1" s="278"/>
      <c r="G1" s="278"/>
    </row>
    <row r="2" spans="1:7" ht="12.75">
      <c r="A2" s="278"/>
      <c r="B2" s="422" t="s">
        <v>494</v>
      </c>
      <c r="C2" s="278"/>
      <c r="D2" s="278"/>
      <c r="E2" s="278"/>
      <c r="F2" s="278"/>
      <c r="G2" s="278"/>
    </row>
    <row r="3" spans="1:7" ht="22.5">
      <c r="A3" s="423"/>
      <c r="B3" s="423" t="s">
        <v>495</v>
      </c>
      <c r="C3" s="424" t="s">
        <v>496</v>
      </c>
      <c r="D3" s="425" t="s">
        <v>497</v>
      </c>
      <c r="E3" s="424" t="s">
        <v>498</v>
      </c>
      <c r="F3" s="424" t="s">
        <v>499</v>
      </c>
      <c r="G3" s="424" t="s">
        <v>500</v>
      </c>
    </row>
    <row r="4" spans="1:7" ht="12.75">
      <c r="A4" s="426">
        <v>1</v>
      </c>
      <c r="B4" s="427" t="s">
        <v>501</v>
      </c>
      <c r="C4" s="428">
        <v>418000</v>
      </c>
      <c r="D4" s="429"/>
      <c r="E4" s="430"/>
      <c r="F4" s="431"/>
      <c r="G4" s="431">
        <f>C4+D4+E4+F4</f>
        <v>418000</v>
      </c>
    </row>
    <row r="5" spans="1:7" ht="12.75">
      <c r="A5" s="432">
        <v>2</v>
      </c>
      <c r="B5" s="433" t="s">
        <v>502</v>
      </c>
      <c r="C5" s="434">
        <v>110000</v>
      </c>
      <c r="D5" s="429">
        <v>40000</v>
      </c>
      <c r="E5" s="430"/>
      <c r="F5" s="431">
        <v>3.3</v>
      </c>
      <c r="G5" s="431">
        <f>C5+D5+E5+F5</f>
        <v>150003.3</v>
      </c>
    </row>
    <row r="6" spans="1:7" ht="12.75">
      <c r="A6" s="432">
        <v>3</v>
      </c>
      <c r="B6" s="433" t="s">
        <v>16</v>
      </c>
      <c r="C6" s="435"/>
      <c r="D6" s="429"/>
      <c r="E6" s="430"/>
      <c r="F6" s="431"/>
      <c r="G6" s="431">
        <f>C6+D6+E6+F6</f>
        <v>0</v>
      </c>
    </row>
    <row r="7" spans="1:7" ht="12.75">
      <c r="A7" s="432">
        <v>4</v>
      </c>
      <c r="B7" s="433" t="s">
        <v>342</v>
      </c>
      <c r="C7" s="435">
        <v>120000</v>
      </c>
      <c r="D7" s="429">
        <v>50000</v>
      </c>
      <c r="E7" s="430"/>
      <c r="F7" s="431"/>
      <c r="G7" s="431">
        <f>C7+D7+E7+F7</f>
        <v>170000</v>
      </c>
    </row>
    <row r="8" spans="1:7" ht="12.75">
      <c r="A8" s="432">
        <v>5</v>
      </c>
      <c r="B8" s="433" t="s">
        <v>343</v>
      </c>
      <c r="C8" s="435"/>
      <c r="D8" s="429"/>
      <c r="E8" s="430"/>
      <c r="F8" s="431"/>
      <c r="G8" s="431">
        <f>C8+D8+E8+F8</f>
        <v>0</v>
      </c>
    </row>
    <row r="9" spans="1:7" ht="12.75">
      <c r="A9" s="436"/>
      <c r="B9" s="437"/>
      <c r="C9" s="435">
        <f>C4+C5+C6+C7+C8</f>
        <v>648000</v>
      </c>
      <c r="D9" s="431">
        <f>D4+D5+D6+D7+D8</f>
        <v>90000</v>
      </c>
      <c r="E9" s="431">
        <f>E4+E5+E6+E7+E8</f>
        <v>0</v>
      </c>
      <c r="F9" s="431">
        <f>F4+F5+F6+F7+F8</f>
        <v>3.3</v>
      </c>
      <c r="G9" s="431">
        <f>C9+D9+E9+F9</f>
        <v>738003.3</v>
      </c>
    </row>
    <row r="10" spans="1:7" ht="12.75">
      <c r="A10" s="437"/>
      <c r="B10" s="438" t="s">
        <v>503</v>
      </c>
      <c r="C10" s="439"/>
      <c r="D10" s="437"/>
      <c r="E10" s="437"/>
      <c r="F10" s="437"/>
      <c r="G10" s="437"/>
    </row>
    <row r="11" spans="1:7" ht="22.5">
      <c r="A11" s="423"/>
      <c r="B11" s="423" t="s">
        <v>495</v>
      </c>
      <c r="C11" s="424" t="s">
        <v>504</v>
      </c>
      <c r="D11" s="425" t="s">
        <v>505</v>
      </c>
      <c r="E11" s="424" t="s">
        <v>506</v>
      </c>
      <c r="F11" s="424" t="s">
        <v>507</v>
      </c>
      <c r="G11" s="424" t="s">
        <v>508</v>
      </c>
    </row>
    <row r="12" spans="1:7" ht="12.75">
      <c r="A12" s="426">
        <v>1</v>
      </c>
      <c r="B12" s="427" t="s">
        <v>501</v>
      </c>
      <c r="C12" s="428">
        <v>238870.69</v>
      </c>
      <c r="D12" s="429"/>
      <c r="E12" s="430"/>
      <c r="F12" s="431"/>
      <c r="G12" s="431">
        <f>C12+D12+E12+F12</f>
        <v>238870.69</v>
      </c>
    </row>
    <row r="13" spans="1:7" ht="12.75">
      <c r="A13" s="432">
        <v>2</v>
      </c>
      <c r="B13" s="433" t="s">
        <v>502</v>
      </c>
      <c r="C13" s="435">
        <v>77381</v>
      </c>
      <c r="D13" s="429">
        <v>32319.29</v>
      </c>
      <c r="E13" s="430"/>
      <c r="F13" s="431">
        <v>3.3</v>
      </c>
      <c r="G13" s="431">
        <f>C13+D13+E13+F13</f>
        <v>109703.59000000001</v>
      </c>
    </row>
    <row r="14" spans="1:7" ht="12.75">
      <c r="A14" s="432">
        <v>3</v>
      </c>
      <c r="B14" s="433" t="s">
        <v>16</v>
      </c>
      <c r="C14" s="435"/>
      <c r="D14" s="429"/>
      <c r="E14" s="430"/>
      <c r="F14" s="431"/>
      <c r="G14" s="431">
        <f>C14+D14+E14+F14</f>
        <v>0</v>
      </c>
    </row>
    <row r="15" spans="1:7" ht="12.75">
      <c r="A15" s="432">
        <v>4</v>
      </c>
      <c r="B15" s="433" t="s">
        <v>342</v>
      </c>
      <c r="C15" s="435">
        <v>120000</v>
      </c>
      <c r="D15" s="429">
        <v>0</v>
      </c>
      <c r="E15" s="430"/>
      <c r="F15" s="431"/>
      <c r="G15" s="431">
        <f>C15+D15+E15+F15</f>
        <v>120000</v>
      </c>
    </row>
    <row r="16" spans="1:7" ht="12.75">
      <c r="A16" s="432">
        <v>5</v>
      </c>
      <c r="B16" s="433" t="s">
        <v>343</v>
      </c>
      <c r="C16" s="435"/>
      <c r="D16" s="429"/>
      <c r="E16" s="430"/>
      <c r="F16" s="431"/>
      <c r="G16" s="431">
        <f>C16+D16+E16+F16</f>
        <v>0</v>
      </c>
    </row>
    <row r="17" spans="1:7" ht="12.75">
      <c r="A17" s="436"/>
      <c r="B17" s="437"/>
      <c r="C17" s="431">
        <f>C12+C13+C14+C15+C16</f>
        <v>436251.69</v>
      </c>
      <c r="D17" s="431">
        <f>D12+D13+D14+D15+D16</f>
        <v>32319.29</v>
      </c>
      <c r="E17" s="431">
        <f>E12+E13+E14+E15+E16</f>
        <v>0</v>
      </c>
      <c r="F17" s="431">
        <f>F12+F13+F14+F15+F16</f>
        <v>3.3</v>
      </c>
      <c r="G17" s="431">
        <f>C17+D17+E17+F17</f>
        <v>468574.27999999997</v>
      </c>
    </row>
    <row r="18" spans="1:7" ht="12.75">
      <c r="A18" s="437"/>
      <c r="B18" s="438" t="s">
        <v>509</v>
      </c>
      <c r="C18" s="437"/>
      <c r="D18" s="437"/>
      <c r="E18" s="437"/>
      <c r="F18" s="437"/>
      <c r="G18" s="437"/>
    </row>
    <row r="19" spans="1:7" ht="22.5">
      <c r="A19" s="423"/>
      <c r="B19" s="423" t="s">
        <v>495</v>
      </c>
      <c r="C19" s="424" t="s">
        <v>504</v>
      </c>
      <c r="D19" s="425" t="s">
        <v>505</v>
      </c>
      <c r="E19" s="424" t="s">
        <v>506</v>
      </c>
      <c r="F19" s="424" t="s">
        <v>507</v>
      </c>
      <c r="G19" s="424" t="s">
        <v>508</v>
      </c>
    </row>
    <row r="20" spans="1:7" ht="12.75">
      <c r="A20" s="426">
        <v>1</v>
      </c>
      <c r="B20" s="427" t="s">
        <v>501</v>
      </c>
      <c r="C20" s="440">
        <f>C4-C12</f>
        <v>179129.31</v>
      </c>
      <c r="D20" s="440">
        <f>D4-D12</f>
        <v>0</v>
      </c>
      <c r="E20" s="440">
        <f>E4-E12</f>
        <v>0</v>
      </c>
      <c r="F20" s="440">
        <f>F4-F12</f>
        <v>0</v>
      </c>
      <c r="G20" s="440">
        <f>G4-G12</f>
        <v>179129.31</v>
      </c>
    </row>
    <row r="21" spans="1:7" ht="12.75">
      <c r="A21" s="432">
        <v>2</v>
      </c>
      <c r="B21" s="433" t="s">
        <v>502</v>
      </c>
      <c r="C21" s="440">
        <f>C5-C13</f>
        <v>32619</v>
      </c>
      <c r="D21" s="440">
        <f>D5-D13</f>
        <v>7680.709999999999</v>
      </c>
      <c r="E21" s="440">
        <f>E5-E13</f>
        <v>0</v>
      </c>
      <c r="F21" s="440">
        <f>F5-F13</f>
        <v>0</v>
      </c>
      <c r="G21" s="440">
        <f>G5-G13</f>
        <v>40299.70999999998</v>
      </c>
    </row>
    <row r="22" spans="1:7" ht="12.75">
      <c r="A22" s="432">
        <v>3</v>
      </c>
      <c r="B22" s="433" t="s">
        <v>16</v>
      </c>
      <c r="C22" s="440">
        <f>C6-C14</f>
        <v>0</v>
      </c>
      <c r="D22" s="440">
        <f>D6-D14</f>
        <v>0</v>
      </c>
      <c r="E22" s="440">
        <f>E6-E14</f>
        <v>0</v>
      </c>
      <c r="F22" s="440">
        <f>F6-F14</f>
        <v>0</v>
      </c>
      <c r="G22" s="440">
        <f>G6-G14</f>
        <v>0</v>
      </c>
    </row>
    <row r="23" spans="1:7" ht="12.75">
      <c r="A23" s="432">
        <v>4</v>
      </c>
      <c r="B23" s="433" t="s">
        <v>342</v>
      </c>
      <c r="C23" s="440">
        <f>C7-C15</f>
        <v>0</v>
      </c>
      <c r="D23" s="440">
        <f>D7-D15</f>
        <v>50000</v>
      </c>
      <c r="E23" s="440">
        <f>E7-E15</f>
        <v>0</v>
      </c>
      <c r="F23" s="440">
        <f>F7-F15</f>
        <v>0</v>
      </c>
      <c r="G23" s="440">
        <f>G7-G15</f>
        <v>50000</v>
      </c>
    </row>
    <row r="24" spans="1:7" ht="12.75">
      <c r="A24" s="432">
        <v>5</v>
      </c>
      <c r="B24" s="433" t="s">
        <v>343</v>
      </c>
      <c r="C24" s="440">
        <f>C8-C16</f>
        <v>0</v>
      </c>
      <c r="D24" s="440">
        <f>D8-D16</f>
        <v>0</v>
      </c>
      <c r="E24" s="440">
        <f>E8-E16</f>
        <v>0</v>
      </c>
      <c r="F24" s="440">
        <f>F8-F16</f>
        <v>0</v>
      </c>
      <c r="G24" s="440">
        <f>G8-G16</f>
        <v>0</v>
      </c>
    </row>
    <row r="25" spans="1:7" ht="12.75">
      <c r="A25" s="436"/>
      <c r="B25" s="437"/>
      <c r="C25" s="440">
        <f>C9-C17</f>
        <v>211748.31</v>
      </c>
      <c r="D25" s="440">
        <f>D9-D17</f>
        <v>57680.71</v>
      </c>
      <c r="E25" s="440">
        <f>E9-E17</f>
        <v>0</v>
      </c>
      <c r="F25" s="440">
        <f>F9-F17</f>
        <v>0</v>
      </c>
      <c r="G25" s="440">
        <f>G9-G17</f>
        <v>269429.0200000001</v>
      </c>
    </row>
    <row r="26" spans="1:7" ht="12.75">
      <c r="A26" s="437"/>
      <c r="B26" s="438" t="s">
        <v>7</v>
      </c>
      <c r="C26" s="439"/>
      <c r="D26" s="437"/>
      <c r="E26" s="437"/>
      <c r="F26" s="437"/>
      <c r="G26" s="437"/>
    </row>
    <row r="27" spans="1:8" ht="33.75">
      <c r="A27" s="423"/>
      <c r="B27" s="423" t="s">
        <v>495</v>
      </c>
      <c r="C27" s="424" t="s">
        <v>510</v>
      </c>
      <c r="D27" s="425" t="s">
        <v>511</v>
      </c>
      <c r="E27" s="424" t="s">
        <v>512</v>
      </c>
      <c r="F27" s="424" t="s">
        <v>513</v>
      </c>
      <c r="G27" s="424" t="s">
        <v>514</v>
      </c>
      <c r="H27" s="449" t="s">
        <v>521</v>
      </c>
    </row>
    <row r="28" spans="1:8" ht="12.75">
      <c r="A28" s="426">
        <v>1</v>
      </c>
      <c r="B28" s="427" t="s">
        <v>501</v>
      </c>
      <c r="C28" s="428">
        <v>238870.69</v>
      </c>
      <c r="D28" s="429"/>
      <c r="E28" s="430"/>
      <c r="F28" s="431"/>
      <c r="G28" s="431">
        <f>C28+D28+E28+F28</f>
        <v>238870.69</v>
      </c>
      <c r="H28" s="450">
        <f>G28/G12</f>
        <v>1</v>
      </c>
    </row>
    <row r="29" spans="1:8" ht="12.75">
      <c r="A29" s="432">
        <v>2</v>
      </c>
      <c r="B29" s="433" t="s">
        <v>502</v>
      </c>
      <c r="C29" s="435">
        <f>69223.44-1060</f>
        <v>68163.44</v>
      </c>
      <c r="D29" s="429">
        <v>28378.51</v>
      </c>
      <c r="E29" s="430"/>
      <c r="F29" s="431"/>
      <c r="G29" s="431">
        <f>C29+D29+E29+F29</f>
        <v>96541.95</v>
      </c>
      <c r="H29" s="450">
        <f>G29/G13</f>
        <v>0.8800254394591825</v>
      </c>
    </row>
    <row r="30" spans="1:8" ht="12.75">
      <c r="A30" s="432">
        <v>3</v>
      </c>
      <c r="B30" s="433" t="s">
        <v>16</v>
      </c>
      <c r="C30" s="435"/>
      <c r="D30" s="429"/>
      <c r="E30" s="430"/>
      <c r="F30" s="431"/>
      <c r="G30" s="431">
        <f>C30+D30+E30+F30</f>
        <v>0</v>
      </c>
      <c r="H30" s="450" t="e">
        <f>G30/G14</f>
        <v>#DIV/0!</v>
      </c>
    </row>
    <row r="31" spans="1:8" ht="12.75">
      <c r="A31" s="432">
        <v>4</v>
      </c>
      <c r="B31" s="433" t="s">
        <v>342</v>
      </c>
      <c r="C31" s="435">
        <v>79420</v>
      </c>
      <c r="D31" s="429">
        <v>0</v>
      </c>
      <c r="E31" s="430"/>
      <c r="F31" s="431"/>
      <c r="G31" s="431">
        <f>C31+D31+E31+F31</f>
        <v>79420</v>
      </c>
      <c r="H31" s="450">
        <f>G31/G15</f>
        <v>0.6618333333333334</v>
      </c>
    </row>
    <row r="32" spans="1:8" ht="12.75">
      <c r="A32" s="432">
        <v>5</v>
      </c>
      <c r="B32" s="433" t="s">
        <v>343</v>
      </c>
      <c r="C32" s="435"/>
      <c r="D32" s="429"/>
      <c r="E32" s="430"/>
      <c r="F32" s="431"/>
      <c r="G32" s="431">
        <f>C32+D32+E32+F32</f>
        <v>0</v>
      </c>
      <c r="H32" s="450" t="e">
        <f>G32/G16</f>
        <v>#DIV/0!</v>
      </c>
    </row>
    <row r="33" spans="1:8" ht="12.75">
      <c r="A33" s="436"/>
      <c r="B33" s="437"/>
      <c r="C33" s="431">
        <f>C28+C29+C30+C31+C32</f>
        <v>386454.13</v>
      </c>
      <c r="D33" s="431">
        <f>D28+D29+D30+D31+D32</f>
        <v>28378.51</v>
      </c>
      <c r="E33" s="431">
        <f>E28+E29+E30+E31+E32</f>
        <v>0</v>
      </c>
      <c r="F33" s="431">
        <f>F28+F29+F30+F31+F32</f>
        <v>0</v>
      </c>
      <c r="G33" s="431">
        <f>C33+D33+E33+F33</f>
        <v>414832.64</v>
      </c>
      <c r="H33" s="450">
        <f>G33/G17</f>
        <v>0.8853081735514805</v>
      </c>
    </row>
    <row r="34" spans="1:7" ht="12.75">
      <c r="A34" s="437"/>
      <c r="B34" s="438" t="s">
        <v>515</v>
      </c>
      <c r="C34" s="439"/>
      <c r="D34" s="437"/>
      <c r="E34" s="437"/>
      <c r="F34" s="437"/>
      <c r="G34" s="437"/>
    </row>
    <row r="35" spans="1:7" ht="33.75">
      <c r="A35" s="423"/>
      <c r="B35" s="423" t="s">
        <v>495</v>
      </c>
      <c r="C35" s="424" t="s">
        <v>510</v>
      </c>
      <c r="D35" s="425" t="s">
        <v>511</v>
      </c>
      <c r="E35" s="424" t="s">
        <v>512</v>
      </c>
      <c r="F35" s="424" t="s">
        <v>513</v>
      </c>
      <c r="G35" s="424" t="s">
        <v>514</v>
      </c>
    </row>
    <row r="36" spans="1:7" ht="12.75">
      <c r="A36" s="426">
        <v>1</v>
      </c>
      <c r="B36" s="427" t="s">
        <v>501</v>
      </c>
      <c r="C36" s="440">
        <f>C12-C28</f>
        <v>0</v>
      </c>
      <c r="D36" s="440">
        <f>D12-D28</f>
        <v>0</v>
      </c>
      <c r="E36" s="440">
        <f>E12-E28</f>
        <v>0</v>
      </c>
      <c r="F36" s="440">
        <f>F12-F28</f>
        <v>0</v>
      </c>
      <c r="G36" s="440">
        <f>G12-G28</f>
        <v>0</v>
      </c>
    </row>
    <row r="37" spans="1:7" ht="12.75">
      <c r="A37" s="432">
        <v>2</v>
      </c>
      <c r="B37" s="433" t="s">
        <v>502</v>
      </c>
      <c r="C37" s="440">
        <f>C13-C29</f>
        <v>9217.559999999998</v>
      </c>
      <c r="D37" s="440">
        <f>D13-D29</f>
        <v>3940.7800000000025</v>
      </c>
      <c r="E37" s="440">
        <f>E13-E29</f>
        <v>0</v>
      </c>
      <c r="F37" s="440">
        <f>F13-F29</f>
        <v>3.3</v>
      </c>
      <c r="G37" s="440">
        <f>G13-G29</f>
        <v>13161.640000000014</v>
      </c>
    </row>
    <row r="38" spans="1:7" ht="12.75">
      <c r="A38" s="432">
        <v>3</v>
      </c>
      <c r="B38" s="433" t="s">
        <v>16</v>
      </c>
      <c r="C38" s="440">
        <f>C14-C30</f>
        <v>0</v>
      </c>
      <c r="D38" s="440">
        <f>D14-D30</f>
        <v>0</v>
      </c>
      <c r="E38" s="440">
        <f>E14-E30</f>
        <v>0</v>
      </c>
      <c r="F38" s="440">
        <f>F14-F30</f>
        <v>0</v>
      </c>
      <c r="G38" s="440">
        <f>G14-G30</f>
        <v>0</v>
      </c>
    </row>
    <row r="39" spans="1:7" ht="12.75">
      <c r="A39" s="432">
        <v>4</v>
      </c>
      <c r="B39" s="433" t="s">
        <v>342</v>
      </c>
      <c r="C39" s="440">
        <f>C15-C31</f>
        <v>40580</v>
      </c>
      <c r="D39" s="440">
        <f>D15-D31</f>
        <v>0</v>
      </c>
      <c r="E39" s="440">
        <f>E15-E31</f>
        <v>0</v>
      </c>
      <c r="F39" s="440">
        <f>F15-F31</f>
        <v>0</v>
      </c>
      <c r="G39" s="440">
        <f>G15-G31</f>
        <v>40580</v>
      </c>
    </row>
    <row r="40" spans="1:7" ht="12.75">
      <c r="A40" s="432">
        <v>5</v>
      </c>
      <c r="B40" s="433" t="s">
        <v>343</v>
      </c>
      <c r="C40" s="440">
        <f>C16-C32</f>
        <v>0</v>
      </c>
      <c r="D40" s="440">
        <f>D16-D32</f>
        <v>0</v>
      </c>
      <c r="E40" s="440">
        <f>E16-E32</f>
        <v>0</v>
      </c>
      <c r="F40" s="440">
        <f>F16-F32</f>
        <v>0</v>
      </c>
      <c r="G40" s="440">
        <f>G16-G32</f>
        <v>0</v>
      </c>
    </row>
    <row r="41" spans="1:7" ht="12.75">
      <c r="A41" s="436"/>
      <c r="B41" s="437"/>
      <c r="C41" s="440">
        <f>C17-C33</f>
        <v>49797.56</v>
      </c>
      <c r="D41" s="440">
        <f>D17-D33</f>
        <v>3940.7800000000025</v>
      </c>
      <c r="E41" s="440">
        <f>E17-E33</f>
        <v>0</v>
      </c>
      <c r="F41" s="440">
        <f>F17-F33</f>
        <v>3.3</v>
      </c>
      <c r="G41" s="440">
        <f>G17-G33</f>
        <v>53741.639999999956</v>
      </c>
    </row>
    <row r="42" spans="1:7" ht="12.75">
      <c r="A42" s="437"/>
      <c r="B42" s="438" t="s">
        <v>516</v>
      </c>
      <c r="C42" s="439"/>
      <c r="D42" s="437"/>
      <c r="E42" s="437"/>
      <c r="F42" s="437"/>
      <c r="G42" s="437"/>
    </row>
    <row r="43" spans="1:7" ht="33.75">
      <c r="A43" s="423"/>
      <c r="B43" s="423" t="s">
        <v>495</v>
      </c>
      <c r="C43" s="424" t="s">
        <v>510</v>
      </c>
      <c r="D43" s="425" t="s">
        <v>511</v>
      </c>
      <c r="E43" s="424" t="s">
        <v>512</v>
      </c>
      <c r="F43" s="424" t="s">
        <v>513</v>
      </c>
      <c r="G43" s="424" t="s">
        <v>514</v>
      </c>
    </row>
    <row r="44" spans="1:7" ht="12.75">
      <c r="A44" s="426">
        <v>1</v>
      </c>
      <c r="B44" s="427" t="s">
        <v>501</v>
      </c>
      <c r="C44" s="440">
        <f>C4-C28</f>
        <v>179129.31</v>
      </c>
      <c r="D44" s="440">
        <f>D4-D28</f>
        <v>0</v>
      </c>
      <c r="E44" s="440">
        <f>E4-E28</f>
        <v>0</v>
      </c>
      <c r="F44" s="440">
        <f>F4-F28</f>
        <v>0</v>
      </c>
      <c r="G44" s="440">
        <f>G4-G28</f>
        <v>179129.31</v>
      </c>
    </row>
    <row r="45" spans="1:7" ht="12.75">
      <c r="A45" s="432">
        <v>2</v>
      </c>
      <c r="B45" s="433" t="s">
        <v>502</v>
      </c>
      <c r="C45" s="440">
        <f>C5-C29</f>
        <v>41836.56</v>
      </c>
      <c r="D45" s="440">
        <f>D5-D29</f>
        <v>11621.490000000002</v>
      </c>
      <c r="E45" s="440">
        <f>E5-E29</f>
        <v>0</v>
      </c>
      <c r="F45" s="440">
        <f>F5-F29</f>
        <v>3.3</v>
      </c>
      <c r="G45" s="440">
        <f>G5-G29</f>
        <v>53461.34999999999</v>
      </c>
    </row>
    <row r="46" spans="1:7" ht="12.75">
      <c r="A46" s="432">
        <v>3</v>
      </c>
      <c r="B46" s="433" t="s">
        <v>16</v>
      </c>
      <c r="C46" s="440">
        <f>C6-C30</f>
        <v>0</v>
      </c>
      <c r="D46" s="440">
        <f>D6-D30</f>
        <v>0</v>
      </c>
      <c r="E46" s="440">
        <f>E6-E30</f>
        <v>0</v>
      </c>
      <c r="F46" s="440">
        <f>F6-F30</f>
        <v>0</v>
      </c>
      <c r="G46" s="440">
        <f>G6-G30</f>
        <v>0</v>
      </c>
    </row>
    <row r="47" spans="1:7" ht="12.75">
      <c r="A47" s="432">
        <v>4</v>
      </c>
      <c r="B47" s="433" t="s">
        <v>342</v>
      </c>
      <c r="C47" s="440">
        <f>C7-C31</f>
        <v>40580</v>
      </c>
      <c r="D47" s="440">
        <f>D7-D31</f>
        <v>50000</v>
      </c>
      <c r="E47" s="440">
        <f>E7-E31</f>
        <v>0</v>
      </c>
      <c r="F47" s="440">
        <f>F7-F31</f>
        <v>0</v>
      </c>
      <c r="G47" s="440">
        <f>G7-G31</f>
        <v>90580</v>
      </c>
    </row>
    <row r="48" spans="1:7" ht="12.75">
      <c r="A48" s="432">
        <v>5</v>
      </c>
      <c r="B48" s="433" t="s">
        <v>343</v>
      </c>
      <c r="C48" s="440">
        <f>C8-C32</f>
        <v>0</v>
      </c>
      <c r="D48" s="440">
        <f>D8-D32</f>
        <v>0</v>
      </c>
      <c r="E48" s="440">
        <f>E8-E32</f>
        <v>0</v>
      </c>
      <c r="F48" s="440">
        <f>F8-F32</f>
        <v>0</v>
      </c>
      <c r="G48" s="440">
        <f>G8-G32</f>
        <v>0</v>
      </c>
    </row>
    <row r="49" spans="1:7" ht="12.75">
      <c r="A49" s="436"/>
      <c r="B49" s="437"/>
      <c r="C49" s="440">
        <f>C9-C33</f>
        <v>261545.87</v>
      </c>
      <c r="D49" s="440">
        <f>D9-D33</f>
        <v>61621.490000000005</v>
      </c>
      <c r="E49" s="440">
        <f>E9-E33</f>
        <v>0</v>
      </c>
      <c r="F49" s="440">
        <f>F9-F33</f>
        <v>3.3</v>
      </c>
      <c r="G49" s="440">
        <f>G9-G33</f>
        <v>323170.66000000003</v>
      </c>
    </row>
    <row r="50" spans="1:7" ht="12.75">
      <c r="A50" s="437"/>
      <c r="B50" s="437"/>
      <c r="C50" s="437"/>
      <c r="D50" s="437"/>
      <c r="E50" s="437"/>
      <c r="F50" s="437"/>
      <c r="G50" s="437"/>
    </row>
    <row r="51" spans="1:7" ht="12.75">
      <c r="A51" s="437"/>
      <c r="B51" s="441" t="s">
        <v>522</v>
      </c>
      <c r="C51" s="437"/>
      <c r="D51" s="437"/>
      <c r="E51" s="437"/>
      <c r="F51" s="437"/>
      <c r="G51" s="437"/>
    </row>
    <row r="52" spans="1:7" ht="12.75">
      <c r="A52" s="437"/>
      <c r="B52" s="448" t="s">
        <v>494</v>
      </c>
      <c r="C52" s="437"/>
      <c r="D52" s="437"/>
      <c r="E52" s="437"/>
      <c r="F52" s="437"/>
      <c r="G52" s="437"/>
    </row>
    <row r="53" spans="1:7" ht="22.5">
      <c r="A53" s="423"/>
      <c r="B53" s="423" t="s">
        <v>495</v>
      </c>
      <c r="C53" s="424" t="s">
        <v>496</v>
      </c>
      <c r="D53" s="425" t="s">
        <v>497</v>
      </c>
      <c r="E53" s="424" t="s">
        <v>498</v>
      </c>
      <c r="F53" s="424" t="s">
        <v>499</v>
      </c>
      <c r="G53" s="424" t="s">
        <v>500</v>
      </c>
    </row>
    <row r="54" spans="1:7" ht="12.75">
      <c r="A54" s="426">
        <v>1</v>
      </c>
      <c r="B54" s="427" t="s">
        <v>501</v>
      </c>
      <c r="C54" s="428">
        <f>234917+17295</f>
        <v>252212</v>
      </c>
      <c r="D54" s="429"/>
      <c r="E54" s="430"/>
      <c r="F54" s="431"/>
      <c r="G54" s="431">
        <f>C54+D54+E54+F54</f>
        <v>252212</v>
      </c>
    </row>
    <row r="55" spans="1:11" ht="12.75">
      <c r="A55" s="432">
        <v>2</v>
      </c>
      <c r="B55" s="433" t="s">
        <v>502</v>
      </c>
      <c r="C55" s="434">
        <f>70000+14000</f>
        <v>84000</v>
      </c>
      <c r="D55" s="429">
        <v>4000</v>
      </c>
      <c r="E55" s="430"/>
      <c r="F55" s="431"/>
      <c r="G55" s="431">
        <f>C55+D55+E55+F55</f>
        <v>88000</v>
      </c>
      <c r="K55" s="50">
        <f>86600-77000</f>
        <v>9600</v>
      </c>
    </row>
    <row r="56" spans="1:7" ht="12.75">
      <c r="A56" s="432">
        <v>3</v>
      </c>
      <c r="B56" s="433" t="s">
        <v>16</v>
      </c>
      <c r="C56" s="435"/>
      <c r="D56" s="429"/>
      <c r="E56" s="430"/>
      <c r="F56" s="431"/>
      <c r="G56" s="431">
        <f>C56+D56+E56+F56</f>
        <v>0</v>
      </c>
    </row>
    <row r="57" spans="1:7" ht="12.75">
      <c r="A57" s="432">
        <v>4</v>
      </c>
      <c r="B57" s="433" t="s">
        <v>342</v>
      </c>
      <c r="C57" s="435"/>
      <c r="D57" s="429"/>
      <c r="E57" s="430"/>
      <c r="F57" s="431"/>
      <c r="G57" s="431">
        <f>C57+D57+E57+F57</f>
        <v>0</v>
      </c>
    </row>
    <row r="58" spans="1:7" ht="12.75">
      <c r="A58" s="432">
        <v>5</v>
      </c>
      <c r="B58" s="433" t="s">
        <v>343</v>
      </c>
      <c r="C58" s="435"/>
      <c r="D58" s="429"/>
      <c r="E58" s="430"/>
      <c r="F58" s="431"/>
      <c r="G58" s="431">
        <f>C58+D58+E58+F58</f>
        <v>0</v>
      </c>
    </row>
    <row r="59" spans="1:7" ht="12.75">
      <c r="A59" s="436"/>
      <c r="B59" s="437"/>
      <c r="C59" s="431">
        <f>C54+C55+C56+C57+C58</f>
        <v>336212</v>
      </c>
      <c r="D59" s="431">
        <f>D54+D55+D56+D57+D58</f>
        <v>4000</v>
      </c>
      <c r="E59" s="431">
        <f>E54+E55+E56+E57+E58</f>
        <v>0</v>
      </c>
      <c r="F59" s="431">
        <f>F54+F55+F56+F57+F58</f>
        <v>0</v>
      </c>
      <c r="G59" s="431">
        <f>C59+D59+E59+F59</f>
        <v>340212</v>
      </c>
    </row>
    <row r="60" spans="1:7" ht="12.75">
      <c r="A60" s="437"/>
      <c r="B60" s="438" t="s">
        <v>503</v>
      </c>
      <c r="C60" s="439"/>
      <c r="D60" s="437"/>
      <c r="E60" s="437"/>
      <c r="F60" s="437"/>
      <c r="G60" s="437"/>
    </row>
    <row r="61" spans="1:7" ht="22.5">
      <c r="A61" s="423"/>
      <c r="B61" s="423" t="s">
        <v>495</v>
      </c>
      <c r="C61" s="424" t="s">
        <v>504</v>
      </c>
      <c r="D61" s="425" t="s">
        <v>505</v>
      </c>
      <c r="E61" s="424" t="s">
        <v>506</v>
      </c>
      <c r="F61" s="424" t="s">
        <v>507</v>
      </c>
      <c r="G61" s="424" t="s">
        <v>508</v>
      </c>
    </row>
    <row r="62" spans="1:7" ht="12.75">
      <c r="A62" s="426">
        <v>1</v>
      </c>
      <c r="B62" s="427" t="s">
        <v>501</v>
      </c>
      <c r="C62" s="428">
        <f>131553.73+10289.94</f>
        <v>141843.67</v>
      </c>
      <c r="D62" s="429"/>
      <c r="E62" s="430"/>
      <c r="F62" s="431"/>
      <c r="G62" s="431">
        <f>C62+D62+E62+F62</f>
        <v>141843.67</v>
      </c>
    </row>
    <row r="63" spans="1:7" ht="12.75">
      <c r="A63" s="432">
        <v>2</v>
      </c>
      <c r="B63" s="433" t="s">
        <v>502</v>
      </c>
      <c r="C63" s="435">
        <v>46540</v>
      </c>
      <c r="D63" s="429">
        <v>0</v>
      </c>
      <c r="E63" s="430"/>
      <c r="F63" s="431"/>
      <c r="G63" s="431">
        <f>C63+D63+E63+F63</f>
        <v>46540</v>
      </c>
    </row>
    <row r="64" spans="1:7" ht="12.75">
      <c r="A64" s="432">
        <v>3</v>
      </c>
      <c r="B64" s="433" t="s">
        <v>16</v>
      </c>
      <c r="C64" s="435"/>
      <c r="D64" s="429"/>
      <c r="E64" s="430"/>
      <c r="F64" s="431"/>
      <c r="G64" s="431">
        <f>C64+D64+E64+F64</f>
        <v>0</v>
      </c>
    </row>
    <row r="65" spans="1:7" ht="12.75">
      <c r="A65" s="432">
        <v>4</v>
      </c>
      <c r="B65" s="433" t="s">
        <v>342</v>
      </c>
      <c r="C65" s="435"/>
      <c r="D65" s="429"/>
      <c r="E65" s="430"/>
      <c r="F65" s="431"/>
      <c r="G65" s="431">
        <f>C65+D65+E65+F65</f>
        <v>0</v>
      </c>
    </row>
    <row r="66" spans="1:7" ht="12.75">
      <c r="A66" s="432">
        <v>5</v>
      </c>
      <c r="B66" s="433" t="s">
        <v>343</v>
      </c>
      <c r="C66" s="435"/>
      <c r="D66" s="429"/>
      <c r="E66" s="430"/>
      <c r="F66" s="431"/>
      <c r="G66" s="431">
        <f>C66+D66+E66+F66</f>
        <v>0</v>
      </c>
    </row>
    <row r="67" spans="1:7" ht="12.75">
      <c r="A67" s="436"/>
      <c r="B67" s="437"/>
      <c r="C67" s="431">
        <f>C62+C63+C64+C65+C66</f>
        <v>188383.67</v>
      </c>
      <c r="D67" s="431">
        <f>D62+D63+D64+D65+D66</f>
        <v>0</v>
      </c>
      <c r="E67" s="431">
        <f>E62+E63+E64+E65+E66</f>
        <v>0</v>
      </c>
      <c r="F67" s="431">
        <f>F62+F63+F64+F65+F66</f>
        <v>0</v>
      </c>
      <c r="G67" s="431">
        <f>C67+D67+E67+F67</f>
        <v>188383.67</v>
      </c>
    </row>
    <row r="68" spans="1:7" ht="12.75">
      <c r="A68" s="437"/>
      <c r="B68" s="438" t="s">
        <v>509</v>
      </c>
      <c r="C68" s="437"/>
      <c r="D68" s="437"/>
      <c r="E68" s="437"/>
      <c r="F68" s="437"/>
      <c r="G68" s="437"/>
    </row>
    <row r="69" spans="1:7" ht="22.5">
      <c r="A69" s="423"/>
      <c r="B69" s="423" t="s">
        <v>495</v>
      </c>
      <c r="C69" s="424" t="s">
        <v>504</v>
      </c>
      <c r="D69" s="425" t="s">
        <v>505</v>
      </c>
      <c r="E69" s="424" t="s">
        <v>506</v>
      </c>
      <c r="F69" s="424" t="s">
        <v>507</v>
      </c>
      <c r="G69" s="424" t="s">
        <v>508</v>
      </c>
    </row>
    <row r="70" spans="1:7" ht="12.75">
      <c r="A70" s="426">
        <v>1</v>
      </c>
      <c r="B70" s="427" t="s">
        <v>501</v>
      </c>
      <c r="C70" s="440">
        <f>C54-C62</f>
        <v>110368.32999999999</v>
      </c>
      <c r="D70" s="440">
        <f>D54-D62</f>
        <v>0</v>
      </c>
      <c r="E70" s="440">
        <f>E54-E62</f>
        <v>0</v>
      </c>
      <c r="F70" s="440">
        <f>F54-F62</f>
        <v>0</v>
      </c>
      <c r="G70" s="440">
        <f>G54-G62</f>
        <v>110368.32999999999</v>
      </c>
    </row>
    <row r="71" spans="1:7" ht="12.75">
      <c r="A71" s="432">
        <v>2</v>
      </c>
      <c r="B71" s="433" t="s">
        <v>502</v>
      </c>
      <c r="C71" s="440">
        <f>C55-C63</f>
        <v>37460</v>
      </c>
      <c r="D71" s="440">
        <f>D55-D63</f>
        <v>4000</v>
      </c>
      <c r="E71" s="440">
        <f>E55-E63</f>
        <v>0</v>
      </c>
      <c r="F71" s="440">
        <f>F55-F63</f>
        <v>0</v>
      </c>
      <c r="G71" s="440">
        <f>G55-G63</f>
        <v>41460</v>
      </c>
    </row>
    <row r="72" spans="1:7" ht="12.75">
      <c r="A72" s="432">
        <v>3</v>
      </c>
      <c r="B72" s="433" t="s">
        <v>16</v>
      </c>
      <c r="C72" s="440">
        <f>C56-C64</f>
        <v>0</v>
      </c>
      <c r="D72" s="440">
        <f>D56-D64</f>
        <v>0</v>
      </c>
      <c r="E72" s="440">
        <f>E56-E64</f>
        <v>0</v>
      </c>
      <c r="F72" s="440">
        <f>F56-F64</f>
        <v>0</v>
      </c>
      <c r="G72" s="440">
        <f>G56-G64</f>
        <v>0</v>
      </c>
    </row>
    <row r="73" spans="1:7" ht="12.75">
      <c r="A73" s="432">
        <v>4</v>
      </c>
      <c r="B73" s="433" t="s">
        <v>342</v>
      </c>
      <c r="C73" s="440">
        <f>C57-C65</f>
        <v>0</v>
      </c>
      <c r="D73" s="440">
        <f>D57-D65</f>
        <v>0</v>
      </c>
      <c r="E73" s="440">
        <f>E57-E65</f>
        <v>0</v>
      </c>
      <c r="F73" s="440">
        <f>F57-F65</f>
        <v>0</v>
      </c>
      <c r="G73" s="440">
        <f>G57-G65</f>
        <v>0</v>
      </c>
    </row>
    <row r="74" spans="1:7" ht="12.75">
      <c r="A74" s="432">
        <v>5</v>
      </c>
      <c r="B74" s="433" t="s">
        <v>343</v>
      </c>
      <c r="C74" s="440">
        <f>C58-C66</f>
        <v>0</v>
      </c>
      <c r="D74" s="440">
        <v>0</v>
      </c>
      <c r="E74" s="440">
        <f>E58-E66</f>
        <v>0</v>
      </c>
      <c r="F74" s="440">
        <f>F58-F66</f>
        <v>0</v>
      </c>
      <c r="G74" s="440">
        <f>G58-G66</f>
        <v>0</v>
      </c>
    </row>
    <row r="75" spans="1:7" ht="12.75">
      <c r="A75" s="436"/>
      <c r="B75" s="437"/>
      <c r="C75" s="440">
        <f>C59-C67</f>
        <v>147828.33</v>
      </c>
      <c r="D75" s="440">
        <f>D59-D67</f>
        <v>4000</v>
      </c>
      <c r="E75" s="440">
        <f>E59-E67</f>
        <v>0</v>
      </c>
      <c r="F75" s="440">
        <f>F59-F67</f>
        <v>0</v>
      </c>
      <c r="G75" s="440">
        <f>G59-G67</f>
        <v>151828.33</v>
      </c>
    </row>
    <row r="76" spans="1:7" ht="12.75">
      <c r="A76" s="437"/>
      <c r="B76" s="438" t="s">
        <v>7</v>
      </c>
      <c r="C76" s="439"/>
      <c r="D76" s="437"/>
      <c r="E76" s="437"/>
      <c r="F76" s="437"/>
      <c r="G76" s="437"/>
    </row>
    <row r="77" spans="1:8" ht="33.75">
      <c r="A77" s="423"/>
      <c r="B77" s="423" t="s">
        <v>495</v>
      </c>
      <c r="C77" s="424" t="s">
        <v>510</v>
      </c>
      <c r="D77" s="425" t="s">
        <v>511</v>
      </c>
      <c r="E77" s="424" t="s">
        <v>512</v>
      </c>
      <c r="F77" s="424" t="s">
        <v>513</v>
      </c>
      <c r="G77" s="424" t="s">
        <v>514</v>
      </c>
      <c r="H77" s="451" t="s">
        <v>523</v>
      </c>
    </row>
    <row r="78" spans="1:8" ht="12.75">
      <c r="A78" s="426">
        <v>1</v>
      </c>
      <c r="B78" s="427" t="s">
        <v>501</v>
      </c>
      <c r="C78" s="428">
        <f>131553.73+10289.94</f>
        <v>141843.67</v>
      </c>
      <c r="D78" s="429"/>
      <c r="E78" s="430"/>
      <c r="F78" s="431"/>
      <c r="G78" s="431">
        <f>C78+D78+E78+F78</f>
        <v>141843.67</v>
      </c>
      <c r="H78" s="450">
        <f>G78/G62</f>
        <v>1</v>
      </c>
    </row>
    <row r="79" spans="1:8" ht="12.75">
      <c r="A79" s="432">
        <v>2</v>
      </c>
      <c r="B79" s="433" t="s">
        <v>502</v>
      </c>
      <c r="C79" s="435">
        <f>25990+3575.52</f>
        <v>29565.52</v>
      </c>
      <c r="D79" s="429">
        <v>0</v>
      </c>
      <c r="E79" s="430"/>
      <c r="F79" s="431"/>
      <c r="G79" s="431">
        <f>C79+D79+E79+F79</f>
        <v>29565.52</v>
      </c>
      <c r="H79" s="450">
        <f>G79/G63</f>
        <v>0.6352711645896003</v>
      </c>
    </row>
    <row r="80" spans="1:8" ht="12.75">
      <c r="A80" s="432">
        <v>3</v>
      </c>
      <c r="B80" s="433" t="s">
        <v>16</v>
      </c>
      <c r="C80" s="435"/>
      <c r="D80" s="429"/>
      <c r="E80" s="430"/>
      <c r="F80" s="431"/>
      <c r="G80" s="431">
        <f>C80+D80+E80+F80</f>
        <v>0</v>
      </c>
      <c r="H80" s="450" t="e">
        <f>G80/G64</f>
        <v>#DIV/0!</v>
      </c>
    </row>
    <row r="81" spans="1:8" ht="12.75">
      <c r="A81" s="432">
        <v>4</v>
      </c>
      <c r="B81" s="433" t="s">
        <v>342</v>
      </c>
      <c r="C81" s="435"/>
      <c r="D81" s="429"/>
      <c r="E81" s="430"/>
      <c r="F81" s="431"/>
      <c r="G81" s="431">
        <f>C81+D81+E81+F81</f>
        <v>0</v>
      </c>
      <c r="H81" s="450" t="e">
        <f>G81/G65</f>
        <v>#DIV/0!</v>
      </c>
    </row>
    <row r="82" spans="1:8" ht="12.75">
      <c r="A82" s="432">
        <v>5</v>
      </c>
      <c r="B82" s="433" t="s">
        <v>343</v>
      </c>
      <c r="C82" s="435"/>
      <c r="D82" s="429"/>
      <c r="E82" s="430"/>
      <c r="F82" s="431"/>
      <c r="G82" s="431">
        <f>C82+D82+E82+F82</f>
        <v>0</v>
      </c>
      <c r="H82" s="450" t="e">
        <f>G82/G66</f>
        <v>#DIV/0!</v>
      </c>
    </row>
    <row r="83" spans="1:8" ht="12.75">
      <c r="A83" s="436"/>
      <c r="B83" s="437"/>
      <c r="C83" s="431">
        <f>C78+C79+C80+C81+C82</f>
        <v>171409.19</v>
      </c>
      <c r="D83" s="431">
        <f>D78+D79+D80+D81+D82</f>
        <v>0</v>
      </c>
      <c r="E83" s="431">
        <f>E78+E79+E80+E81+E82</f>
        <v>0</v>
      </c>
      <c r="F83" s="431">
        <f>F78+F79+F80+F81+F82</f>
        <v>0</v>
      </c>
      <c r="G83" s="431">
        <f>C83+D83+E83+F83</f>
        <v>171409.19</v>
      </c>
      <c r="H83" s="450">
        <f>G83/G67</f>
        <v>0.9098941006935474</v>
      </c>
    </row>
    <row r="84" spans="1:7" ht="12.75">
      <c r="A84" s="437"/>
      <c r="B84" s="438" t="s">
        <v>515</v>
      </c>
      <c r="C84" s="439"/>
      <c r="D84" s="437"/>
      <c r="E84" s="437"/>
      <c r="F84" s="437"/>
      <c r="G84" s="437"/>
    </row>
    <row r="85" spans="1:7" ht="33.75">
      <c r="A85" s="423"/>
      <c r="B85" s="423" t="s">
        <v>495</v>
      </c>
      <c r="C85" s="424" t="s">
        <v>510</v>
      </c>
      <c r="D85" s="425" t="s">
        <v>511</v>
      </c>
      <c r="E85" s="424" t="s">
        <v>512</v>
      </c>
      <c r="F85" s="424" t="s">
        <v>513</v>
      </c>
      <c r="G85" s="424" t="s">
        <v>514</v>
      </c>
    </row>
    <row r="86" spans="1:7" ht="12.75">
      <c r="A86" s="426">
        <v>1</v>
      </c>
      <c r="B86" s="427" t="s">
        <v>501</v>
      </c>
      <c r="C86" s="440">
        <f>C62-C78</f>
        <v>0</v>
      </c>
      <c r="D86" s="440">
        <f>D62-D78</f>
        <v>0</v>
      </c>
      <c r="E86" s="440">
        <f>E62-E78</f>
        <v>0</v>
      </c>
      <c r="F86" s="440">
        <f>F62-F78</f>
        <v>0</v>
      </c>
      <c r="G86" s="440">
        <f>G62-G78</f>
        <v>0</v>
      </c>
    </row>
    <row r="87" spans="1:7" ht="12.75">
      <c r="A87" s="432">
        <v>2</v>
      </c>
      <c r="B87" s="433" t="s">
        <v>502</v>
      </c>
      <c r="C87" s="440">
        <f>C63-C79</f>
        <v>16974.48</v>
      </c>
      <c r="D87" s="440">
        <f>D63-D79</f>
        <v>0</v>
      </c>
      <c r="E87" s="440">
        <f>E63-E79</f>
        <v>0</v>
      </c>
      <c r="F87" s="440">
        <f>F63-F79</f>
        <v>0</v>
      </c>
      <c r="G87" s="440">
        <f>G63-G79</f>
        <v>16974.48</v>
      </c>
    </row>
    <row r="88" spans="1:7" ht="12.75">
      <c r="A88" s="432">
        <v>3</v>
      </c>
      <c r="B88" s="433" t="s">
        <v>16</v>
      </c>
      <c r="C88" s="440">
        <f>C64-C80</f>
        <v>0</v>
      </c>
      <c r="D88" s="440">
        <f>D64-D80</f>
        <v>0</v>
      </c>
      <c r="E88" s="440">
        <f>E64-E80</f>
        <v>0</v>
      </c>
      <c r="F88" s="440">
        <f>F64-F80</f>
        <v>0</v>
      </c>
      <c r="G88" s="440">
        <f>G64-G80</f>
        <v>0</v>
      </c>
    </row>
    <row r="89" spans="1:7" ht="12.75">
      <c r="A89" s="432">
        <v>4</v>
      </c>
      <c r="B89" s="433" t="s">
        <v>342</v>
      </c>
      <c r="C89" s="440">
        <f>C65-C81</f>
        <v>0</v>
      </c>
      <c r="D89" s="440">
        <f>D65-D81</f>
        <v>0</v>
      </c>
      <c r="E89" s="440">
        <f>E65-E81</f>
        <v>0</v>
      </c>
      <c r="F89" s="440">
        <f>F65-F81</f>
        <v>0</v>
      </c>
      <c r="G89" s="440">
        <f>G65-G81</f>
        <v>0</v>
      </c>
    </row>
    <row r="90" spans="1:7" ht="12.75">
      <c r="A90" s="432">
        <v>5</v>
      </c>
      <c r="B90" s="433" t="s">
        <v>343</v>
      </c>
      <c r="C90" s="440">
        <f>C66-C82</f>
        <v>0</v>
      </c>
      <c r="D90" s="440">
        <f>D66-D82</f>
        <v>0</v>
      </c>
      <c r="E90" s="440">
        <f>E66-E82</f>
        <v>0</v>
      </c>
      <c r="F90" s="440">
        <f>F66-F82</f>
        <v>0</v>
      </c>
      <c r="G90" s="440">
        <f>G66-G82</f>
        <v>0</v>
      </c>
    </row>
    <row r="91" spans="1:7" ht="12.75">
      <c r="A91" s="436"/>
      <c r="B91" s="437"/>
      <c r="C91" s="440">
        <f>C67-C83</f>
        <v>16974.48000000001</v>
      </c>
      <c r="D91" s="440">
        <f>D67-D83</f>
        <v>0</v>
      </c>
      <c r="E91" s="440">
        <f>E67-E83</f>
        <v>0</v>
      </c>
      <c r="F91" s="440">
        <f>F67-F83</f>
        <v>0</v>
      </c>
      <c r="G91" s="440">
        <f>G67-G83</f>
        <v>16974.48000000001</v>
      </c>
    </row>
    <row r="92" spans="1:7" ht="12.75">
      <c r="A92" s="437"/>
      <c r="B92" s="438" t="s">
        <v>516</v>
      </c>
      <c r="C92" s="439"/>
      <c r="D92" s="437"/>
      <c r="E92" s="437"/>
      <c r="F92" s="437"/>
      <c r="G92" s="437"/>
    </row>
    <row r="93" spans="1:7" ht="33.75">
      <c r="A93" s="423"/>
      <c r="B93" s="423" t="s">
        <v>495</v>
      </c>
      <c r="C93" s="424" t="s">
        <v>510</v>
      </c>
      <c r="D93" s="425" t="s">
        <v>511</v>
      </c>
      <c r="E93" s="424" t="s">
        <v>512</v>
      </c>
      <c r="F93" s="424" t="s">
        <v>513</v>
      </c>
      <c r="G93" s="424" t="s">
        <v>514</v>
      </c>
    </row>
    <row r="94" spans="1:7" ht="12.75">
      <c r="A94" s="426">
        <v>1</v>
      </c>
      <c r="B94" s="427" t="s">
        <v>501</v>
      </c>
      <c r="C94" s="440">
        <f>C54-C78</f>
        <v>110368.32999999999</v>
      </c>
      <c r="D94" s="440">
        <f>D54-D78</f>
        <v>0</v>
      </c>
      <c r="E94" s="440">
        <f>E54-E78</f>
        <v>0</v>
      </c>
      <c r="F94" s="440">
        <f>F54-F78</f>
        <v>0</v>
      </c>
      <c r="G94" s="440">
        <f>G54-G78</f>
        <v>110368.32999999999</v>
      </c>
    </row>
    <row r="95" spans="1:7" ht="12.75">
      <c r="A95" s="432">
        <v>2</v>
      </c>
      <c r="B95" s="433" t="s">
        <v>502</v>
      </c>
      <c r="C95" s="440">
        <f>C55-C79</f>
        <v>54434.479999999996</v>
      </c>
      <c r="D95" s="440">
        <f>D55-D79</f>
        <v>4000</v>
      </c>
      <c r="E95" s="440">
        <f>E55-E79</f>
        <v>0</v>
      </c>
      <c r="F95" s="440">
        <f>F55-F79</f>
        <v>0</v>
      </c>
      <c r="G95" s="440">
        <f>G55-G79</f>
        <v>58434.479999999996</v>
      </c>
    </row>
    <row r="96" spans="1:7" ht="12.75">
      <c r="A96" s="432">
        <v>3</v>
      </c>
      <c r="B96" s="433" t="s">
        <v>16</v>
      </c>
      <c r="C96" s="440">
        <f>C56-C80</f>
        <v>0</v>
      </c>
      <c r="D96" s="440">
        <f>D56-D80</f>
        <v>0</v>
      </c>
      <c r="E96" s="440">
        <f>E56-E80</f>
        <v>0</v>
      </c>
      <c r="F96" s="440">
        <f>F56-F80</f>
        <v>0</v>
      </c>
      <c r="G96" s="440">
        <f>G56-G80</f>
        <v>0</v>
      </c>
    </row>
    <row r="97" spans="1:7" ht="12.75">
      <c r="A97" s="432">
        <v>4</v>
      </c>
      <c r="B97" s="433" t="s">
        <v>342</v>
      </c>
      <c r="C97" s="440">
        <f>C57-C81</f>
        <v>0</v>
      </c>
      <c r="D97" s="440">
        <f>D57-D81</f>
        <v>0</v>
      </c>
      <c r="E97" s="440">
        <f>E57-E81</f>
        <v>0</v>
      </c>
      <c r="F97" s="440">
        <f>F57-F81</f>
        <v>0</v>
      </c>
      <c r="G97" s="440">
        <f>G57-G81</f>
        <v>0</v>
      </c>
    </row>
    <row r="98" spans="1:7" ht="12.75">
      <c r="A98" s="432">
        <v>5</v>
      </c>
      <c r="B98" s="433" t="s">
        <v>343</v>
      </c>
      <c r="C98" s="440">
        <f>C58-C82</f>
        <v>0</v>
      </c>
      <c r="D98" s="440">
        <f>D58-D82</f>
        <v>0</v>
      </c>
      <c r="E98" s="440">
        <f>E58-E82</f>
        <v>0</v>
      </c>
      <c r="F98" s="440">
        <f>F58-F82</f>
        <v>0</v>
      </c>
      <c r="G98" s="440">
        <f>G58-G82</f>
        <v>0</v>
      </c>
    </row>
    <row r="99" spans="1:7" ht="12.75">
      <c r="A99" s="436"/>
      <c r="B99" s="437"/>
      <c r="C99" s="440">
        <f>C59-C83</f>
        <v>164802.81</v>
      </c>
      <c r="D99" s="440">
        <f>D59-D83</f>
        <v>4000</v>
      </c>
      <c r="E99" s="440">
        <f>E59-E83</f>
        <v>0</v>
      </c>
      <c r="F99" s="440">
        <f>F59-F83</f>
        <v>0</v>
      </c>
      <c r="G99" s="440">
        <f>G59-G83</f>
        <v>168802.81</v>
      </c>
    </row>
    <row r="100" spans="1:7" ht="12.75">
      <c r="A100" s="437"/>
      <c r="B100" s="437"/>
      <c r="C100" s="437"/>
      <c r="D100" s="437"/>
      <c r="E100" s="437"/>
      <c r="F100" s="437"/>
      <c r="G100" s="437"/>
    </row>
    <row r="101" spans="1:7" ht="12.75">
      <c r="A101" s="437"/>
      <c r="B101" s="452" t="s">
        <v>524</v>
      </c>
      <c r="C101" s="437"/>
      <c r="D101" s="437"/>
      <c r="E101" s="437"/>
      <c r="F101" s="437"/>
      <c r="G101" s="437"/>
    </row>
    <row r="102" spans="1:7" ht="12.75">
      <c r="A102" s="437"/>
      <c r="B102" s="448" t="s">
        <v>494</v>
      </c>
      <c r="C102" s="437"/>
      <c r="D102" s="437"/>
      <c r="E102" s="437"/>
      <c r="F102" s="437"/>
      <c r="G102" s="437"/>
    </row>
    <row r="103" spans="1:7" ht="22.5">
      <c r="A103" s="423"/>
      <c r="B103" s="423" t="s">
        <v>495</v>
      </c>
      <c r="C103" s="424" t="s">
        <v>496</v>
      </c>
      <c r="D103" s="425" t="s">
        <v>497</v>
      </c>
      <c r="E103" s="424" t="s">
        <v>498</v>
      </c>
      <c r="F103" s="424" t="s">
        <v>499</v>
      </c>
      <c r="G103" s="424" t="s">
        <v>500</v>
      </c>
    </row>
    <row r="104" spans="1:7" ht="12.75">
      <c r="A104" s="426">
        <v>1</v>
      </c>
      <c r="B104" s="427" t="s">
        <v>501</v>
      </c>
      <c r="C104" s="428">
        <v>228818</v>
      </c>
      <c r="D104" s="429"/>
      <c r="E104" s="430"/>
      <c r="F104" s="431">
        <f>4398.28+326.9</f>
        <v>4725.179999999999</v>
      </c>
      <c r="G104" s="431">
        <f>C104+D104+E104+F104</f>
        <v>233543.18</v>
      </c>
    </row>
    <row r="105" spans="1:7" ht="12.75">
      <c r="A105" s="432">
        <v>2</v>
      </c>
      <c r="B105" s="433" t="s">
        <v>502</v>
      </c>
      <c r="C105" s="434">
        <v>50000</v>
      </c>
      <c r="D105" s="429">
        <v>10000</v>
      </c>
      <c r="E105" s="430"/>
      <c r="F105" s="431">
        <v>15559.86</v>
      </c>
      <c r="G105" s="431">
        <f>C105+D105+E105+F105</f>
        <v>75559.86</v>
      </c>
    </row>
    <row r="106" spans="1:7" ht="12.75">
      <c r="A106" s="432">
        <v>3</v>
      </c>
      <c r="B106" s="433" t="s">
        <v>16</v>
      </c>
      <c r="C106" s="435"/>
      <c r="D106" s="429"/>
      <c r="E106" s="430"/>
      <c r="F106" s="431"/>
      <c r="G106" s="431">
        <f>C106+D106+E106+F106</f>
        <v>0</v>
      </c>
    </row>
    <row r="107" spans="1:7" ht="12.75">
      <c r="A107" s="432">
        <v>4</v>
      </c>
      <c r="B107" s="433" t="s">
        <v>342</v>
      </c>
      <c r="C107" s="435"/>
      <c r="D107" s="429"/>
      <c r="E107" s="430"/>
      <c r="F107" s="431">
        <v>5727.11</v>
      </c>
      <c r="G107" s="431">
        <f>C107+D107+E107+F107</f>
        <v>5727.11</v>
      </c>
    </row>
    <row r="108" spans="1:7" ht="12.75">
      <c r="A108" s="432">
        <v>5</v>
      </c>
      <c r="B108" s="433" t="s">
        <v>343</v>
      </c>
      <c r="C108" s="435">
        <v>2409502</v>
      </c>
      <c r="D108" s="429">
        <v>695569</v>
      </c>
      <c r="E108" s="430"/>
      <c r="F108" s="431">
        <f>12.04+134488.38+0.62</f>
        <v>134501.04</v>
      </c>
      <c r="G108" s="431">
        <f>C108+D108+E108+F108</f>
        <v>3239572.04</v>
      </c>
    </row>
    <row r="109" spans="1:7" ht="12.75">
      <c r="A109" s="436"/>
      <c r="B109" s="437"/>
      <c r="C109" s="431">
        <f>SUM(C104+C105+C106+C107+C108)</f>
        <v>2688320</v>
      </c>
      <c r="D109" s="431">
        <f>SUM(D104+D105+D106+D107+D108)</f>
        <v>705569</v>
      </c>
      <c r="E109" s="431">
        <f>SUM(E104+E105+E106+E107+E108)</f>
        <v>0</v>
      </c>
      <c r="F109" s="431">
        <f>SUM(F104+F105+F106+F107+F108)</f>
        <v>160513.19</v>
      </c>
      <c r="G109" s="431">
        <f>C109+D109+E109+F109</f>
        <v>3554402.19</v>
      </c>
    </row>
    <row r="110" spans="1:7" ht="12.75">
      <c r="A110" s="437"/>
      <c r="B110" s="438" t="s">
        <v>503</v>
      </c>
      <c r="C110" s="439"/>
      <c r="D110" s="437"/>
      <c r="E110" s="437"/>
      <c r="F110" s="437"/>
      <c r="G110" s="437"/>
    </row>
    <row r="111" spans="1:7" ht="22.5">
      <c r="A111" s="423"/>
      <c r="B111" s="423" t="s">
        <v>495</v>
      </c>
      <c r="C111" s="424" t="s">
        <v>504</v>
      </c>
      <c r="D111" s="425" t="s">
        <v>505</v>
      </c>
      <c r="E111" s="424" t="s">
        <v>506</v>
      </c>
      <c r="F111" s="424" t="s">
        <v>507</v>
      </c>
      <c r="G111" s="424" t="s">
        <v>508</v>
      </c>
    </row>
    <row r="112" spans="1:7" ht="12.75">
      <c r="A112" s="426">
        <v>1</v>
      </c>
      <c r="B112" s="427" t="s">
        <v>501</v>
      </c>
      <c r="C112" s="428">
        <v>125333.9</v>
      </c>
      <c r="D112" s="429"/>
      <c r="E112" s="430"/>
      <c r="F112" s="431">
        <f>4398.28+326.9</f>
        <v>4725.179999999999</v>
      </c>
      <c r="G112" s="431">
        <f>C112+D112+E112+F112</f>
        <v>130059.07999999999</v>
      </c>
    </row>
    <row r="113" spans="1:7" ht="12.75">
      <c r="A113" s="432">
        <v>2</v>
      </c>
      <c r="B113" s="433" t="s">
        <v>502</v>
      </c>
      <c r="C113" s="435">
        <v>41717</v>
      </c>
      <c r="D113" s="429">
        <v>10000</v>
      </c>
      <c r="E113" s="430"/>
      <c r="F113" s="431">
        <v>15559.86</v>
      </c>
      <c r="G113" s="431">
        <f>C113+D113+E113+F113</f>
        <v>67276.86</v>
      </c>
    </row>
    <row r="114" spans="1:7" ht="12.75">
      <c r="A114" s="432">
        <v>3</v>
      </c>
      <c r="B114" s="433" t="s">
        <v>16</v>
      </c>
      <c r="C114" s="435"/>
      <c r="D114" s="429"/>
      <c r="E114" s="430"/>
      <c r="F114" s="431"/>
      <c r="G114" s="431">
        <f>C114+D114+E114+F114</f>
        <v>0</v>
      </c>
    </row>
    <row r="115" spans="1:7" ht="12.75">
      <c r="A115" s="432">
        <v>4</v>
      </c>
      <c r="B115" s="433" t="s">
        <v>342</v>
      </c>
      <c r="C115" s="435"/>
      <c r="D115" s="429"/>
      <c r="E115" s="430"/>
      <c r="F115" s="431">
        <v>5727.11</v>
      </c>
      <c r="G115" s="431">
        <f>C115+D115+E115+F115</f>
        <v>5727.11</v>
      </c>
    </row>
    <row r="116" spans="1:7" ht="12.75">
      <c r="A116" s="432">
        <v>5</v>
      </c>
      <c r="B116" s="433" t="s">
        <v>343</v>
      </c>
      <c r="C116" s="435">
        <v>2409502</v>
      </c>
      <c r="D116" s="429">
        <v>326656.1</v>
      </c>
      <c r="E116" s="430"/>
      <c r="F116" s="431">
        <f>12.04+134488.38+0.62</f>
        <v>134501.04</v>
      </c>
      <c r="G116" s="431">
        <f>C116+D116+E116+F116</f>
        <v>2870659.14</v>
      </c>
    </row>
    <row r="117" spans="1:7" ht="12.75">
      <c r="A117" s="436"/>
      <c r="B117" s="437"/>
      <c r="C117" s="431">
        <f>C112+C113+C114+C115+C116</f>
        <v>2576552.9</v>
      </c>
      <c r="D117" s="431">
        <f>D112+D113+D114+D115+D116</f>
        <v>336656.1</v>
      </c>
      <c r="E117" s="431">
        <f>E112+E113+E114+E115+E116</f>
        <v>0</v>
      </c>
      <c r="F117" s="431">
        <f>F112+F113+F114+F115+F116</f>
        <v>160513.19</v>
      </c>
      <c r="G117" s="431">
        <f>C117+D117+E117+F117</f>
        <v>3073722.19</v>
      </c>
    </row>
    <row r="118" spans="1:7" ht="12.75">
      <c r="A118" s="437"/>
      <c r="B118" s="438" t="s">
        <v>509</v>
      </c>
      <c r="C118" s="437"/>
      <c r="D118" s="437"/>
      <c r="E118" s="437"/>
      <c r="F118" s="437"/>
      <c r="G118" s="437"/>
    </row>
    <row r="119" spans="1:7" ht="22.5">
      <c r="A119" s="423"/>
      <c r="B119" s="423" t="s">
        <v>495</v>
      </c>
      <c r="C119" s="424" t="s">
        <v>504</v>
      </c>
      <c r="D119" s="425" t="s">
        <v>505</v>
      </c>
      <c r="E119" s="424" t="s">
        <v>506</v>
      </c>
      <c r="F119" s="424" t="s">
        <v>507</v>
      </c>
      <c r="G119" s="424" t="s">
        <v>508</v>
      </c>
    </row>
    <row r="120" spans="1:7" ht="12.75">
      <c r="A120" s="426">
        <v>1</v>
      </c>
      <c r="B120" s="427" t="s">
        <v>501</v>
      </c>
      <c r="C120" s="440">
        <f>C104-C112</f>
        <v>103484.1</v>
      </c>
      <c r="D120" s="440">
        <f>D104-D112</f>
        <v>0</v>
      </c>
      <c r="E120" s="440">
        <f>E104-E112</f>
        <v>0</v>
      </c>
      <c r="F120" s="440">
        <f>F104-F112</f>
        <v>0</v>
      </c>
      <c r="G120" s="440">
        <f>G104-G112</f>
        <v>103484.1</v>
      </c>
    </row>
    <row r="121" spans="1:7" ht="12.75">
      <c r="A121" s="432">
        <v>2</v>
      </c>
      <c r="B121" s="433" t="s">
        <v>502</v>
      </c>
      <c r="C121" s="440">
        <f>C105-C113</f>
        <v>8283</v>
      </c>
      <c r="D121" s="440">
        <f>D105-D113</f>
        <v>0</v>
      </c>
      <c r="E121" s="440">
        <f>E105-E113</f>
        <v>0</v>
      </c>
      <c r="F121" s="440">
        <f>F105-F113</f>
        <v>0</v>
      </c>
      <c r="G121" s="440">
        <f>G105-G113</f>
        <v>8283</v>
      </c>
    </row>
    <row r="122" spans="1:7" ht="12.75">
      <c r="A122" s="432">
        <v>3</v>
      </c>
      <c r="B122" s="433" t="s">
        <v>16</v>
      </c>
      <c r="C122" s="440">
        <f>C106-C114</f>
        <v>0</v>
      </c>
      <c r="D122" s="440">
        <f>D106-D114</f>
        <v>0</v>
      </c>
      <c r="E122" s="440">
        <f>E106-E114</f>
        <v>0</v>
      </c>
      <c r="F122" s="440">
        <f>F106-F114</f>
        <v>0</v>
      </c>
      <c r="G122" s="440">
        <f>G106-G114</f>
        <v>0</v>
      </c>
    </row>
    <row r="123" spans="1:7" ht="12.75">
      <c r="A123" s="432">
        <v>4</v>
      </c>
      <c r="B123" s="433" t="s">
        <v>342</v>
      </c>
      <c r="C123" s="440">
        <f>C107-C115</f>
        <v>0</v>
      </c>
      <c r="D123" s="440">
        <f>D107-D115</f>
        <v>0</v>
      </c>
      <c r="E123" s="440">
        <f>E107-E115</f>
        <v>0</v>
      </c>
      <c r="F123" s="440">
        <f>F107-F115</f>
        <v>0</v>
      </c>
      <c r="G123" s="440">
        <f>G107-G115</f>
        <v>0</v>
      </c>
    </row>
    <row r="124" spans="1:7" ht="12.75">
      <c r="A124" s="432">
        <v>5</v>
      </c>
      <c r="B124" s="433" t="s">
        <v>343</v>
      </c>
      <c r="C124" s="440">
        <f>C108-C116</f>
        <v>0</v>
      </c>
      <c r="D124" s="440">
        <f>D108-D116</f>
        <v>368912.9</v>
      </c>
      <c r="E124" s="440">
        <f>E108-E116</f>
        <v>0</v>
      </c>
      <c r="F124" s="440">
        <f>F108-F116</f>
        <v>0</v>
      </c>
      <c r="G124" s="440">
        <f>G108-G116</f>
        <v>368912.8999999999</v>
      </c>
    </row>
    <row r="125" spans="1:7" ht="12.75">
      <c r="A125" s="436"/>
      <c r="B125" s="437"/>
      <c r="C125" s="440">
        <f>C109-C117</f>
        <v>111767.1000000001</v>
      </c>
      <c r="D125" s="440">
        <f>D109-D117</f>
        <v>368912.9</v>
      </c>
      <c r="E125" s="440">
        <f>E109-E117</f>
        <v>0</v>
      </c>
      <c r="F125" s="440">
        <f>F109-F117</f>
        <v>0</v>
      </c>
      <c r="G125" s="440">
        <f>G109-G117</f>
        <v>480680</v>
      </c>
    </row>
    <row r="126" spans="1:7" ht="12.75">
      <c r="A126" s="437"/>
      <c r="B126" s="438" t="s">
        <v>7</v>
      </c>
      <c r="C126" s="439"/>
      <c r="D126" s="437"/>
      <c r="E126" s="437"/>
      <c r="F126" s="437"/>
      <c r="G126" s="437"/>
    </row>
    <row r="127" spans="1:8" ht="33.75">
      <c r="A127" s="423"/>
      <c r="B127" s="423" t="s">
        <v>495</v>
      </c>
      <c r="C127" s="424" t="s">
        <v>510</v>
      </c>
      <c r="D127" s="425" t="s">
        <v>511</v>
      </c>
      <c r="E127" s="424" t="s">
        <v>512</v>
      </c>
      <c r="F127" s="424" t="s">
        <v>513</v>
      </c>
      <c r="G127" s="424" t="s">
        <v>514</v>
      </c>
      <c r="H127" s="451" t="s">
        <v>523</v>
      </c>
    </row>
    <row r="128" spans="1:8" ht="12.75">
      <c r="A128" s="426">
        <v>1</v>
      </c>
      <c r="B128" s="427" t="s">
        <v>501</v>
      </c>
      <c r="C128" s="428">
        <v>125333.9</v>
      </c>
      <c r="D128" s="429"/>
      <c r="E128" s="430"/>
      <c r="F128" s="431">
        <v>4220</v>
      </c>
      <c r="G128" s="431">
        <f>C128+D128+E128+F128</f>
        <v>129553.9</v>
      </c>
      <c r="H128" s="450">
        <f>G128/G112</f>
        <v>0.996115765235307</v>
      </c>
    </row>
    <row r="129" spans="1:8" ht="12.75">
      <c r="A129" s="432">
        <v>2</v>
      </c>
      <c r="B129" s="433" t="s">
        <v>502</v>
      </c>
      <c r="C129" s="435">
        <v>31086.81</v>
      </c>
      <c r="D129" s="429">
        <v>5000</v>
      </c>
      <c r="E129" s="430"/>
      <c r="F129" s="431">
        <v>7695.18</v>
      </c>
      <c r="G129" s="431">
        <f>C129+D129+E129+F129</f>
        <v>43781.99</v>
      </c>
      <c r="H129" s="450">
        <f>G129/G113</f>
        <v>0.6507733862727838</v>
      </c>
    </row>
    <row r="130" spans="1:8" ht="12.75">
      <c r="A130" s="432">
        <v>3</v>
      </c>
      <c r="B130" s="433" t="s">
        <v>16</v>
      </c>
      <c r="C130" s="435"/>
      <c r="D130" s="429"/>
      <c r="E130" s="430"/>
      <c r="F130" s="431">
        <v>0</v>
      </c>
      <c r="G130" s="431">
        <f>C130+D130+E130+F130</f>
        <v>0</v>
      </c>
      <c r="H130" s="450" t="e">
        <f>G130/G114</f>
        <v>#DIV/0!</v>
      </c>
    </row>
    <row r="131" spans="1:8" ht="12.75">
      <c r="A131" s="432">
        <v>4</v>
      </c>
      <c r="B131" s="433" t="s">
        <v>342</v>
      </c>
      <c r="C131" s="435"/>
      <c r="D131" s="429"/>
      <c r="E131" s="430"/>
      <c r="F131" s="431">
        <v>0</v>
      </c>
      <c r="G131" s="431">
        <f>C131+D131+E131+F131</f>
        <v>0</v>
      </c>
      <c r="H131" s="450">
        <f>G131/G115</f>
        <v>0</v>
      </c>
    </row>
    <row r="132" spans="1:8" ht="12.75">
      <c r="A132" s="432">
        <v>5</v>
      </c>
      <c r="B132" s="433" t="s">
        <v>343</v>
      </c>
      <c r="C132" s="435">
        <v>2046160.98</v>
      </c>
      <c r="D132" s="429">
        <v>200000</v>
      </c>
      <c r="E132" s="430"/>
      <c r="F132" s="431">
        <v>134488.38</v>
      </c>
      <c r="G132" s="431">
        <f>C132+D132+E132+F132</f>
        <v>2380649.36</v>
      </c>
      <c r="H132" s="450">
        <f>G132/G116</f>
        <v>0.8293040879802956</v>
      </c>
    </row>
    <row r="133" spans="1:8" ht="12.75">
      <c r="A133" s="436"/>
      <c r="B133" s="437"/>
      <c r="C133" s="431">
        <f>C128+C129+C130+C131+C132</f>
        <v>2202581.69</v>
      </c>
      <c r="D133" s="431">
        <f>D128+D129+D130+D131+D132</f>
        <v>205000</v>
      </c>
      <c r="E133" s="431">
        <f>E128+E129+E130+E131+E132</f>
        <v>0</v>
      </c>
      <c r="F133" s="431">
        <f>F128+F129+F130+F131+F132</f>
        <v>146403.56</v>
      </c>
      <c r="G133" s="431">
        <f>C133+D133+E133+F133</f>
        <v>2553985.25</v>
      </c>
      <c r="H133" s="450">
        <f>G133/G117</f>
        <v>0.8309095917350944</v>
      </c>
    </row>
    <row r="134" spans="1:7" ht="12.75">
      <c r="A134" s="437"/>
      <c r="B134" s="438" t="s">
        <v>515</v>
      </c>
      <c r="C134" s="439"/>
      <c r="D134" s="437"/>
      <c r="E134" s="437"/>
      <c r="F134" s="437"/>
      <c r="G134" s="437"/>
    </row>
    <row r="135" spans="1:7" ht="33.75">
      <c r="A135" s="423"/>
      <c r="B135" s="423" t="s">
        <v>495</v>
      </c>
      <c r="C135" s="424" t="s">
        <v>510</v>
      </c>
      <c r="D135" s="425" t="s">
        <v>511</v>
      </c>
      <c r="E135" s="424" t="s">
        <v>512</v>
      </c>
      <c r="F135" s="424" t="s">
        <v>513</v>
      </c>
      <c r="G135" s="424" t="s">
        <v>514</v>
      </c>
    </row>
    <row r="136" spans="1:7" ht="12.75">
      <c r="A136" s="426">
        <v>1</v>
      </c>
      <c r="B136" s="427" t="s">
        <v>501</v>
      </c>
      <c r="C136" s="440">
        <f>C112-C128</f>
        <v>0</v>
      </c>
      <c r="D136" s="440">
        <f>D112-D128</f>
        <v>0</v>
      </c>
      <c r="E136" s="440">
        <f>E112-E128</f>
        <v>0</v>
      </c>
      <c r="F136" s="440">
        <f>F112-F128</f>
        <v>505.1799999999994</v>
      </c>
      <c r="G136" s="440">
        <f>G112-G128</f>
        <v>505.179999999993</v>
      </c>
    </row>
    <row r="137" spans="1:7" ht="12.75">
      <c r="A137" s="432">
        <v>2</v>
      </c>
      <c r="B137" s="433" t="s">
        <v>502</v>
      </c>
      <c r="C137" s="440">
        <f>C113-C129</f>
        <v>10630.189999999999</v>
      </c>
      <c r="D137" s="440">
        <f>D113-D129</f>
        <v>5000</v>
      </c>
      <c r="E137" s="440">
        <f>E113-E129</f>
        <v>0</v>
      </c>
      <c r="F137" s="440">
        <f>F113-F129</f>
        <v>7864.68</v>
      </c>
      <c r="G137" s="440">
        <f>G113-G129</f>
        <v>23494.870000000003</v>
      </c>
    </row>
    <row r="138" spans="1:10" ht="12.75">
      <c r="A138" s="432">
        <v>3</v>
      </c>
      <c r="B138" s="433" t="s">
        <v>16</v>
      </c>
      <c r="C138" s="440">
        <f>C114-C130</f>
        <v>0</v>
      </c>
      <c r="D138" s="440">
        <f>D114-D130</f>
        <v>0</v>
      </c>
      <c r="E138" s="440">
        <f>E114-E130</f>
        <v>0</v>
      </c>
      <c r="F138" s="440">
        <f>F114-F130</f>
        <v>0</v>
      </c>
      <c r="G138" s="440">
        <f>G114-G130</f>
        <v>0</v>
      </c>
      <c r="J138" s="50" t="s">
        <v>345</v>
      </c>
    </row>
    <row r="139" spans="1:7" ht="12.75">
      <c r="A139" s="432">
        <v>4</v>
      </c>
      <c r="B139" s="433" t="s">
        <v>342</v>
      </c>
      <c r="C139" s="440">
        <f>C115-C131</f>
        <v>0</v>
      </c>
      <c r="D139" s="440">
        <f>D115-D131</f>
        <v>0</v>
      </c>
      <c r="E139" s="440">
        <f>E115-E131</f>
        <v>0</v>
      </c>
      <c r="F139" s="440">
        <f>F115-F131</f>
        <v>5727.11</v>
      </c>
      <c r="G139" s="440">
        <f>G115-G131</f>
        <v>5727.11</v>
      </c>
    </row>
    <row r="140" spans="1:7" ht="12.75">
      <c r="A140" s="432">
        <v>5</v>
      </c>
      <c r="B140" s="433" t="s">
        <v>343</v>
      </c>
      <c r="C140" s="440">
        <f>C116-C132</f>
        <v>363341.02</v>
      </c>
      <c r="D140" s="440">
        <f>D116-D132</f>
        <v>126656.09999999998</v>
      </c>
      <c r="E140" s="440">
        <f>E116-E132</f>
        <v>0</v>
      </c>
      <c r="F140" s="440">
        <f>F116-F132</f>
        <v>12.660000000003492</v>
      </c>
      <c r="G140" s="440">
        <f>G116-G132</f>
        <v>490009.78000000026</v>
      </c>
    </row>
    <row r="141" spans="1:7" ht="12.75">
      <c r="A141" s="436"/>
      <c r="B141" s="437"/>
      <c r="C141" s="440">
        <f>C117-C133</f>
        <v>373971.20999999996</v>
      </c>
      <c r="D141" s="440">
        <f>D117-D133</f>
        <v>131656.09999999998</v>
      </c>
      <c r="E141" s="440">
        <f>E117-E133</f>
        <v>0</v>
      </c>
      <c r="F141" s="440">
        <f>F117-F133</f>
        <v>14109.630000000005</v>
      </c>
      <c r="G141" s="440">
        <f>G117-G133</f>
        <v>519736.93999999994</v>
      </c>
    </row>
    <row r="142" spans="1:7" ht="12.75">
      <c r="A142" s="437"/>
      <c r="B142" s="438" t="s">
        <v>516</v>
      </c>
      <c r="C142" s="439"/>
      <c r="D142" s="437"/>
      <c r="E142" s="437"/>
      <c r="F142" s="437"/>
      <c r="G142" s="437"/>
    </row>
    <row r="143" spans="1:7" ht="33.75">
      <c r="A143" s="423"/>
      <c r="B143" s="423" t="s">
        <v>495</v>
      </c>
      <c r="C143" s="424" t="s">
        <v>510</v>
      </c>
      <c r="D143" s="425" t="s">
        <v>511</v>
      </c>
      <c r="E143" s="424" t="s">
        <v>512</v>
      </c>
      <c r="F143" s="424" t="s">
        <v>513</v>
      </c>
      <c r="G143" s="424" t="s">
        <v>514</v>
      </c>
    </row>
    <row r="144" spans="1:7" ht="12.75">
      <c r="A144" s="426">
        <v>1</v>
      </c>
      <c r="B144" s="427" t="s">
        <v>501</v>
      </c>
      <c r="C144" s="440">
        <f>C104-C128</f>
        <v>103484.1</v>
      </c>
      <c r="D144" s="440">
        <f>D104-D128</f>
        <v>0</v>
      </c>
      <c r="E144" s="440">
        <f>E104-E128</f>
        <v>0</v>
      </c>
      <c r="F144" s="440">
        <f>F104-F128</f>
        <v>505.1799999999994</v>
      </c>
      <c r="G144" s="440">
        <f>G104-G128</f>
        <v>103989.28</v>
      </c>
    </row>
    <row r="145" spans="1:7" ht="12.75">
      <c r="A145" s="432">
        <v>2</v>
      </c>
      <c r="B145" s="433" t="s">
        <v>502</v>
      </c>
      <c r="C145" s="440">
        <f>C105-C129</f>
        <v>18913.19</v>
      </c>
      <c r="D145" s="440">
        <f>D105-D129</f>
        <v>5000</v>
      </c>
      <c r="E145" s="440">
        <f>E105-E129</f>
        <v>0</v>
      </c>
      <c r="F145" s="440">
        <f>F105-F129</f>
        <v>7864.68</v>
      </c>
      <c r="G145" s="440">
        <f>G105-G129</f>
        <v>31777.870000000003</v>
      </c>
    </row>
    <row r="146" spans="1:7" ht="12.75">
      <c r="A146" s="432">
        <v>3</v>
      </c>
      <c r="B146" s="433" t="s">
        <v>16</v>
      </c>
      <c r="C146" s="440">
        <f>C106-C130</f>
        <v>0</v>
      </c>
      <c r="D146" s="440">
        <f>D106-D130</f>
        <v>0</v>
      </c>
      <c r="E146" s="440">
        <f>E106-E130</f>
        <v>0</v>
      </c>
      <c r="F146" s="440">
        <f>F106-F130</f>
        <v>0</v>
      </c>
      <c r="G146" s="440">
        <f>G106-G130</f>
        <v>0</v>
      </c>
    </row>
    <row r="147" spans="1:7" ht="12.75">
      <c r="A147" s="432">
        <v>4</v>
      </c>
      <c r="B147" s="433" t="s">
        <v>342</v>
      </c>
      <c r="C147" s="440">
        <f>C107-C131</f>
        <v>0</v>
      </c>
      <c r="D147" s="440">
        <f>D107-D131</f>
        <v>0</v>
      </c>
      <c r="E147" s="440">
        <f>E107-E131</f>
        <v>0</v>
      </c>
      <c r="F147" s="440">
        <f>F107-F131</f>
        <v>5727.11</v>
      </c>
      <c r="G147" s="440">
        <f>G107-G131</f>
        <v>5727.11</v>
      </c>
    </row>
    <row r="148" spans="1:7" ht="12.75">
      <c r="A148" s="432">
        <v>5</v>
      </c>
      <c r="B148" s="433" t="s">
        <v>343</v>
      </c>
      <c r="C148" s="440">
        <f>C108-C132</f>
        <v>363341.02</v>
      </c>
      <c r="D148" s="440">
        <f>D108-D132</f>
        <v>495569</v>
      </c>
      <c r="E148" s="440">
        <f>E108-E132</f>
        <v>0</v>
      </c>
      <c r="F148" s="440">
        <f>F108-F132</f>
        <v>12.660000000003492</v>
      </c>
      <c r="G148" s="440">
        <f>G108-G132</f>
        <v>858922.6800000002</v>
      </c>
    </row>
    <row r="149" spans="1:7" ht="12.75">
      <c r="A149" s="436"/>
      <c r="B149" s="437"/>
      <c r="C149" s="440">
        <f>C109-C133</f>
        <v>485738.31000000006</v>
      </c>
      <c r="D149" s="440">
        <f>D109-D133</f>
        <v>500569</v>
      </c>
      <c r="E149" s="440">
        <f>E109-E133</f>
        <v>0</v>
      </c>
      <c r="F149" s="440">
        <f>F109-F133</f>
        <v>14109.630000000005</v>
      </c>
      <c r="G149" s="440">
        <f>G109-G133</f>
        <v>1000416.94</v>
      </c>
    </row>
    <row r="150" spans="1:7" ht="12.75">
      <c r="A150" s="437"/>
      <c r="B150" s="437"/>
      <c r="C150" s="437"/>
      <c r="D150" s="437"/>
      <c r="E150" s="437"/>
      <c r="F150" s="437"/>
      <c r="G150" s="437"/>
    </row>
    <row r="151" spans="1:7" ht="12.75">
      <c r="A151" s="437"/>
      <c r="B151" s="452" t="s">
        <v>525</v>
      </c>
      <c r="C151" s="437"/>
      <c r="D151" s="437"/>
      <c r="E151" s="437"/>
      <c r="F151" s="437"/>
      <c r="G151" s="437"/>
    </row>
    <row r="152" spans="1:7" ht="12.75">
      <c r="A152" s="437"/>
      <c r="B152" s="448" t="s">
        <v>494</v>
      </c>
      <c r="C152" s="437"/>
      <c r="D152" s="437"/>
      <c r="E152" s="437"/>
      <c r="F152" s="437"/>
      <c r="G152" s="437"/>
    </row>
    <row r="153" spans="1:7" ht="22.5">
      <c r="A153" s="423"/>
      <c r="B153" s="423" t="s">
        <v>495</v>
      </c>
      <c r="C153" s="424" t="s">
        <v>496</v>
      </c>
      <c r="D153" s="425" t="s">
        <v>497</v>
      </c>
      <c r="E153" s="424" t="s">
        <v>498</v>
      </c>
      <c r="F153" s="424" t="s">
        <v>499</v>
      </c>
      <c r="G153" s="424" t="s">
        <v>500</v>
      </c>
    </row>
    <row r="154" spans="1:7" ht="12.75">
      <c r="A154" s="426">
        <v>1</v>
      </c>
      <c r="B154" s="427" t="s">
        <v>501</v>
      </c>
      <c r="C154" s="435">
        <f>63712+265441</f>
        <v>329153</v>
      </c>
      <c r="D154" s="431"/>
      <c r="E154" s="431"/>
      <c r="F154" s="431"/>
      <c r="G154" s="431">
        <f>C154+D154+E154+F154</f>
        <v>329153</v>
      </c>
    </row>
    <row r="155" spans="1:7" ht="12.75">
      <c r="A155" s="432">
        <v>2</v>
      </c>
      <c r="B155" s="433" t="s">
        <v>502</v>
      </c>
      <c r="C155" s="434">
        <f>1052593+20000</f>
        <v>1072593</v>
      </c>
      <c r="D155" s="431">
        <v>113091</v>
      </c>
      <c r="E155" s="431"/>
      <c r="F155" s="431"/>
      <c r="G155" s="431">
        <f>C155+D155+E155+F155</f>
        <v>1185684</v>
      </c>
    </row>
    <row r="156" spans="1:7" ht="12.75">
      <c r="A156" s="432">
        <v>3</v>
      </c>
      <c r="B156" s="433" t="s">
        <v>16</v>
      </c>
      <c r="C156" s="434">
        <f>152200+5000</f>
        <v>157200</v>
      </c>
      <c r="D156" s="431"/>
      <c r="E156" s="431"/>
      <c r="F156" s="431"/>
      <c r="G156" s="431">
        <f>C156+D156+E156+F156</f>
        <v>157200</v>
      </c>
    </row>
    <row r="157" spans="1:7" ht="12.75">
      <c r="A157" s="432">
        <v>4</v>
      </c>
      <c r="B157" s="433" t="s">
        <v>342</v>
      </c>
      <c r="C157" s="435"/>
      <c r="D157" s="431"/>
      <c r="E157" s="431"/>
      <c r="F157" s="431"/>
      <c r="G157" s="431">
        <f>C157+D157+E157+F157</f>
        <v>0</v>
      </c>
    </row>
    <row r="158" spans="1:7" ht="12.75">
      <c r="A158" s="432">
        <v>5</v>
      </c>
      <c r="B158" s="433" t="s">
        <v>343</v>
      </c>
      <c r="C158" s="435"/>
      <c r="D158" s="431"/>
      <c r="E158" s="431"/>
      <c r="F158" s="431"/>
      <c r="G158" s="431">
        <f>C158+D158+E158+F158</f>
        <v>0</v>
      </c>
    </row>
    <row r="159" spans="1:7" ht="12.75">
      <c r="A159" s="436"/>
      <c r="B159" s="437"/>
      <c r="C159" s="431">
        <f>C154+C155+C156+C157+C158</f>
        <v>1558946</v>
      </c>
      <c r="D159" s="431">
        <f>D154+D155+D156+D157+D158</f>
        <v>113091</v>
      </c>
      <c r="E159" s="431">
        <f>E154+E155+E156+E157+E158</f>
        <v>0</v>
      </c>
      <c r="F159" s="431">
        <f>F154+F155+F156+F157+F158</f>
        <v>0</v>
      </c>
      <c r="G159" s="431">
        <f>C159+D159+E159+F159</f>
        <v>1672037</v>
      </c>
    </row>
    <row r="160" spans="1:7" ht="12.75">
      <c r="A160" s="437"/>
      <c r="B160" s="438" t="s">
        <v>503</v>
      </c>
      <c r="C160" s="439"/>
      <c r="D160" s="437"/>
      <c r="E160" s="437"/>
      <c r="F160" s="437"/>
      <c r="G160" s="437"/>
    </row>
    <row r="161" spans="1:7" ht="22.5">
      <c r="A161" s="423"/>
      <c r="B161" s="423" t="s">
        <v>495</v>
      </c>
      <c r="C161" s="424" t="s">
        <v>504</v>
      </c>
      <c r="D161" s="425" t="s">
        <v>505</v>
      </c>
      <c r="E161" s="424" t="s">
        <v>506</v>
      </c>
      <c r="F161" s="424" t="s">
        <v>507</v>
      </c>
      <c r="G161" s="424" t="s">
        <v>508</v>
      </c>
    </row>
    <row r="162" spans="1:7" ht="12.75">
      <c r="A162" s="426">
        <v>1</v>
      </c>
      <c r="B162" s="427" t="s">
        <v>501</v>
      </c>
      <c r="C162" s="435">
        <f>37676.82+152228.26</f>
        <v>189905.08000000002</v>
      </c>
      <c r="D162" s="431"/>
      <c r="E162" s="431"/>
      <c r="F162" s="431"/>
      <c r="G162" s="431">
        <f>C162+D162+E162+F162</f>
        <v>189905.08000000002</v>
      </c>
    </row>
    <row r="163" spans="1:7" ht="12.75">
      <c r="A163" s="432">
        <v>2</v>
      </c>
      <c r="B163" s="433" t="s">
        <v>502</v>
      </c>
      <c r="C163" s="435">
        <v>1065422</v>
      </c>
      <c r="D163" s="431">
        <v>113091</v>
      </c>
      <c r="E163" s="431"/>
      <c r="F163" s="431"/>
      <c r="G163" s="431">
        <f>C163+D163+E163+F163</f>
        <v>1178513</v>
      </c>
    </row>
    <row r="164" spans="1:7" ht="12.75">
      <c r="A164" s="432">
        <v>3</v>
      </c>
      <c r="B164" s="433" t="s">
        <v>16</v>
      </c>
      <c r="C164" s="435">
        <v>107573.17</v>
      </c>
      <c r="D164" s="431"/>
      <c r="E164" s="431"/>
      <c r="F164" s="431"/>
      <c r="G164" s="431">
        <f>C164+D164+E164+F164</f>
        <v>107573.17</v>
      </c>
    </row>
    <row r="165" spans="1:7" ht="12.75">
      <c r="A165" s="432">
        <v>4</v>
      </c>
      <c r="B165" s="433" t="s">
        <v>342</v>
      </c>
      <c r="C165" s="435"/>
      <c r="D165" s="431"/>
      <c r="E165" s="431"/>
      <c r="F165" s="431"/>
      <c r="G165" s="431">
        <f>C165+D165+E165+F165</f>
        <v>0</v>
      </c>
    </row>
    <row r="166" spans="1:7" ht="12.75">
      <c r="A166" s="432">
        <v>5</v>
      </c>
      <c r="B166" s="433" t="s">
        <v>343</v>
      </c>
      <c r="C166" s="435"/>
      <c r="D166" s="431"/>
      <c r="E166" s="431"/>
      <c r="F166" s="431"/>
      <c r="G166" s="431">
        <f>C166+D166+E166+F166</f>
        <v>0</v>
      </c>
    </row>
    <row r="167" spans="1:7" ht="12.75">
      <c r="A167" s="436"/>
      <c r="B167" s="437"/>
      <c r="C167" s="431">
        <f>C162+C163+C164+C165+C166</f>
        <v>1362900.25</v>
      </c>
      <c r="D167" s="431">
        <f>D162+D163+D164+D165+D166</f>
        <v>113091</v>
      </c>
      <c r="E167" s="431">
        <f>E162+E163+E164+E165+E166</f>
        <v>0</v>
      </c>
      <c r="F167" s="431">
        <f>F162+F163+F164+F165+F166</f>
        <v>0</v>
      </c>
      <c r="G167" s="431">
        <f>C167+D167+E167+F167</f>
        <v>1475991.25</v>
      </c>
    </row>
    <row r="168" spans="1:7" ht="12.75">
      <c r="A168" s="437"/>
      <c r="B168" s="438" t="s">
        <v>509</v>
      </c>
      <c r="C168" s="437"/>
      <c r="D168" s="437"/>
      <c r="E168" s="437"/>
      <c r="F168" s="437"/>
      <c r="G168" s="437"/>
    </row>
    <row r="169" spans="1:7" ht="22.5">
      <c r="A169" s="423"/>
      <c r="B169" s="423" t="s">
        <v>495</v>
      </c>
      <c r="C169" s="435" t="s">
        <v>504</v>
      </c>
      <c r="D169" s="425" t="s">
        <v>505</v>
      </c>
      <c r="E169" s="424" t="s">
        <v>506</v>
      </c>
      <c r="F169" s="424" t="s">
        <v>507</v>
      </c>
      <c r="G169" s="424" t="s">
        <v>508</v>
      </c>
    </row>
    <row r="170" spans="1:7" ht="12.75">
      <c r="A170" s="426">
        <v>1</v>
      </c>
      <c r="B170" s="427" t="s">
        <v>501</v>
      </c>
      <c r="C170" s="435">
        <f>C154-C162</f>
        <v>139247.91999999998</v>
      </c>
      <c r="D170" s="440">
        <f>D154-D162</f>
        <v>0</v>
      </c>
      <c r="E170" s="440">
        <f>E154-E162</f>
        <v>0</v>
      </c>
      <c r="F170" s="440">
        <f>F154-F162</f>
        <v>0</v>
      </c>
      <c r="G170" s="440">
        <f>G154-G162</f>
        <v>139247.91999999998</v>
      </c>
    </row>
    <row r="171" spans="1:7" ht="12.75">
      <c r="A171" s="432">
        <v>2</v>
      </c>
      <c r="B171" s="433" t="s">
        <v>502</v>
      </c>
      <c r="C171" s="435">
        <f>C155-C163</f>
        <v>7171</v>
      </c>
      <c r="D171" s="440">
        <f>D155-D163</f>
        <v>0</v>
      </c>
      <c r="E171" s="440">
        <f>E155-E163</f>
        <v>0</v>
      </c>
      <c r="F171" s="440">
        <f>F155-F163</f>
        <v>0</v>
      </c>
      <c r="G171" s="440">
        <f>G155-G163</f>
        <v>7171</v>
      </c>
    </row>
    <row r="172" spans="1:7" ht="12.75">
      <c r="A172" s="432">
        <v>3</v>
      </c>
      <c r="B172" s="433" t="s">
        <v>16</v>
      </c>
      <c r="C172" s="435">
        <f>C156-C164</f>
        <v>49626.83</v>
      </c>
      <c r="D172" s="440">
        <f>D156-D164</f>
        <v>0</v>
      </c>
      <c r="E172" s="440">
        <f>E156-E164</f>
        <v>0</v>
      </c>
      <c r="F172" s="440">
        <f>F156-F164</f>
        <v>0</v>
      </c>
      <c r="G172" s="440">
        <f>G156-G164</f>
        <v>49626.83</v>
      </c>
    </row>
    <row r="173" spans="1:7" ht="12.75">
      <c r="A173" s="432">
        <v>4</v>
      </c>
      <c r="B173" s="433" t="s">
        <v>342</v>
      </c>
      <c r="C173" s="435">
        <f>C157-C165</f>
        <v>0</v>
      </c>
      <c r="D173" s="440">
        <f>D157-D165</f>
        <v>0</v>
      </c>
      <c r="E173" s="440">
        <f>E157-E165</f>
        <v>0</v>
      </c>
      <c r="F173" s="440">
        <f>F157-F165</f>
        <v>0</v>
      </c>
      <c r="G173" s="440">
        <f>G157-G165</f>
        <v>0</v>
      </c>
    </row>
    <row r="174" spans="1:7" ht="12.75">
      <c r="A174" s="432">
        <v>5</v>
      </c>
      <c r="B174" s="433" t="s">
        <v>343</v>
      </c>
      <c r="C174" s="435">
        <f>C158-C166</f>
        <v>0</v>
      </c>
      <c r="D174" s="440">
        <f>D158-D166</f>
        <v>0</v>
      </c>
      <c r="E174" s="440">
        <f>E158-E166</f>
        <v>0</v>
      </c>
      <c r="F174" s="440">
        <f>F158-F166</f>
        <v>0</v>
      </c>
      <c r="G174" s="440">
        <f>G158-G166</f>
        <v>0</v>
      </c>
    </row>
    <row r="175" spans="1:7" ht="12.75">
      <c r="A175" s="436"/>
      <c r="B175" s="437"/>
      <c r="C175" s="437"/>
      <c r="D175" s="440">
        <f>D159-D167</f>
        <v>0</v>
      </c>
      <c r="E175" s="440">
        <f>E159-E167</f>
        <v>0</v>
      </c>
      <c r="F175" s="440">
        <f>F159-F167</f>
        <v>0</v>
      </c>
      <c r="G175" s="440">
        <f>G159-G167</f>
        <v>196045.75</v>
      </c>
    </row>
    <row r="176" spans="1:7" ht="12.75">
      <c r="A176" s="437"/>
      <c r="B176" s="438" t="s">
        <v>7</v>
      </c>
      <c r="C176" s="439"/>
      <c r="D176" s="437"/>
      <c r="E176" s="437"/>
      <c r="F176" s="437"/>
      <c r="G176" s="437"/>
    </row>
    <row r="177" spans="1:7" ht="33.75">
      <c r="A177" s="423"/>
      <c r="B177" s="423" t="s">
        <v>495</v>
      </c>
      <c r="C177" s="424" t="s">
        <v>510</v>
      </c>
      <c r="D177" s="425" t="s">
        <v>511</v>
      </c>
      <c r="E177" s="424" t="s">
        <v>512</v>
      </c>
      <c r="F177" s="424" t="s">
        <v>513</v>
      </c>
      <c r="G177" s="424" t="s">
        <v>514</v>
      </c>
    </row>
    <row r="178" spans="1:8" ht="12.75">
      <c r="A178" s="426">
        <v>1</v>
      </c>
      <c r="B178" s="427" t="s">
        <v>501</v>
      </c>
      <c r="C178" s="428">
        <f>37676.82+152228.26</f>
        <v>189905.08000000002</v>
      </c>
      <c r="D178" s="431"/>
      <c r="E178" s="431"/>
      <c r="F178" s="431"/>
      <c r="G178" s="431">
        <f>C178+D178+E178+F178</f>
        <v>189905.08000000002</v>
      </c>
      <c r="H178" s="453">
        <f>G178/G162</f>
        <v>1</v>
      </c>
    </row>
    <row r="179" spans="1:8" ht="12.75">
      <c r="A179" s="432">
        <v>2</v>
      </c>
      <c r="B179" s="433" t="s">
        <v>502</v>
      </c>
      <c r="C179" s="435">
        <f>1039350.18+8595.49</f>
        <v>1047945.67</v>
      </c>
      <c r="D179" s="431">
        <v>113091</v>
      </c>
      <c r="E179" s="431"/>
      <c r="F179" s="431"/>
      <c r="G179" s="431">
        <f>C179+D179+E179+F179</f>
        <v>1161036.67</v>
      </c>
      <c r="H179" s="453">
        <f>G179/G163</f>
        <v>0.9851708636222086</v>
      </c>
    </row>
    <row r="180" spans="1:8" ht="12.75">
      <c r="A180" s="432">
        <v>3</v>
      </c>
      <c r="B180" s="433" t="s">
        <v>16</v>
      </c>
      <c r="C180" s="435">
        <f>97102.66+829.97</f>
        <v>97932.63</v>
      </c>
      <c r="D180" s="431"/>
      <c r="E180" s="431"/>
      <c r="F180" s="431"/>
      <c r="G180" s="431">
        <f>C180+D180+E180+F180</f>
        <v>97932.63</v>
      </c>
      <c r="H180" s="453">
        <f>G180/G164</f>
        <v>0.9103815570369452</v>
      </c>
    </row>
    <row r="181" spans="1:8" ht="12.75">
      <c r="A181" s="432">
        <v>4</v>
      </c>
      <c r="B181" s="433" t="s">
        <v>342</v>
      </c>
      <c r="C181" s="435"/>
      <c r="D181" s="431"/>
      <c r="E181" s="431"/>
      <c r="F181" s="431"/>
      <c r="G181" s="431">
        <f>C181+D181+E181+F181</f>
        <v>0</v>
      </c>
      <c r="H181" s="453" t="e">
        <f>G181/G165</f>
        <v>#DIV/0!</v>
      </c>
    </row>
    <row r="182" spans="1:8" ht="12.75">
      <c r="A182" s="432">
        <v>5</v>
      </c>
      <c r="B182" s="433" t="s">
        <v>343</v>
      </c>
      <c r="C182" s="435"/>
      <c r="D182" s="431"/>
      <c r="E182" s="431"/>
      <c r="F182" s="431"/>
      <c r="G182" s="431">
        <f>C182+D182+E182+F182</f>
        <v>0</v>
      </c>
      <c r="H182" s="453" t="e">
        <f>G182/G166</f>
        <v>#DIV/0!</v>
      </c>
    </row>
    <row r="183" spans="1:8" ht="12.75">
      <c r="A183" s="436"/>
      <c r="B183" s="437"/>
      <c r="C183" s="431">
        <f>C178+C179+C180+C181+C182</f>
        <v>1335783.38</v>
      </c>
      <c r="D183" s="431">
        <f>D178+D179+D180+D181+D182</f>
        <v>113091</v>
      </c>
      <c r="E183" s="431">
        <f>E178+E179+E180+E181+E182</f>
        <v>0</v>
      </c>
      <c r="F183" s="431">
        <f>F178+F179+F180+F181+F182</f>
        <v>0</v>
      </c>
      <c r="G183" s="431">
        <f>C183+D183+E183+F183</f>
        <v>1448874.38</v>
      </c>
      <c r="H183" s="453">
        <f>G183/G167</f>
        <v>0.9816280279439326</v>
      </c>
    </row>
    <row r="184" spans="1:7" ht="12.75">
      <c r="A184" s="437"/>
      <c r="B184" s="438" t="s">
        <v>515</v>
      </c>
      <c r="C184" s="439"/>
      <c r="D184" s="437"/>
      <c r="E184" s="437"/>
      <c r="F184" s="437"/>
      <c r="G184" s="437"/>
    </row>
    <row r="185" spans="1:7" ht="33.75">
      <c r="A185" s="423"/>
      <c r="B185" s="423" t="s">
        <v>495</v>
      </c>
      <c r="C185" s="424" t="s">
        <v>510</v>
      </c>
      <c r="D185" s="425" t="s">
        <v>511</v>
      </c>
      <c r="E185" s="424" t="s">
        <v>512</v>
      </c>
      <c r="F185" s="424" t="s">
        <v>513</v>
      </c>
      <c r="G185" s="424" t="s">
        <v>514</v>
      </c>
    </row>
    <row r="186" spans="1:7" ht="12.75">
      <c r="A186" s="426">
        <v>1</v>
      </c>
      <c r="B186" s="427" t="s">
        <v>501</v>
      </c>
      <c r="C186" s="440">
        <f>C162-C178</f>
        <v>0</v>
      </c>
      <c r="D186" s="440">
        <f>D162-D178</f>
        <v>0</v>
      </c>
      <c r="E186" s="440">
        <f>E162-E178</f>
        <v>0</v>
      </c>
      <c r="F186" s="440">
        <f>F162-F178</f>
        <v>0</v>
      </c>
      <c r="G186" s="440">
        <f>G162-G178</f>
        <v>0</v>
      </c>
    </row>
    <row r="187" spans="1:7" ht="12.75">
      <c r="A187" s="432">
        <v>2</v>
      </c>
      <c r="B187" s="433" t="s">
        <v>502</v>
      </c>
      <c r="C187" s="440">
        <f>C163-C179</f>
        <v>17476.329999999958</v>
      </c>
      <c r="D187" s="440">
        <f>D163-D179</f>
        <v>0</v>
      </c>
      <c r="E187" s="440">
        <f>E163-E179</f>
        <v>0</v>
      </c>
      <c r="F187" s="440">
        <f>F163-F179</f>
        <v>0</v>
      </c>
      <c r="G187" s="440">
        <f>G163-G179</f>
        <v>17476.330000000075</v>
      </c>
    </row>
    <row r="188" spans="1:7" ht="12.75">
      <c r="A188" s="432">
        <v>3</v>
      </c>
      <c r="B188" s="433" t="s">
        <v>16</v>
      </c>
      <c r="C188" s="440">
        <f>C164-C180</f>
        <v>9640.539999999994</v>
      </c>
      <c r="D188" s="440">
        <f>D164-D180</f>
        <v>0</v>
      </c>
      <c r="E188" s="440">
        <f>E164-E180</f>
        <v>0</v>
      </c>
      <c r="F188" s="440">
        <f>F164-F180</f>
        <v>0</v>
      </c>
      <c r="G188" s="440">
        <f>G164-G180</f>
        <v>9640.539999999994</v>
      </c>
    </row>
    <row r="189" spans="1:7" ht="12.75">
      <c r="A189" s="432">
        <v>4</v>
      </c>
      <c r="B189" s="433" t="s">
        <v>342</v>
      </c>
      <c r="C189" s="440">
        <f>C165-C181</f>
        <v>0</v>
      </c>
      <c r="D189" s="440">
        <f>D165-D181</f>
        <v>0</v>
      </c>
      <c r="E189" s="440">
        <f>E165-E181</f>
        <v>0</v>
      </c>
      <c r="F189" s="440">
        <f>F165-F181</f>
        <v>0</v>
      </c>
      <c r="G189" s="440">
        <f>G165-G181</f>
        <v>0</v>
      </c>
    </row>
    <row r="190" spans="1:7" ht="12.75">
      <c r="A190" s="432">
        <v>5</v>
      </c>
      <c r="B190" s="433" t="s">
        <v>343</v>
      </c>
      <c r="C190" s="440">
        <f>C166-C182</f>
        <v>0</v>
      </c>
      <c r="D190" s="440">
        <f>D166-D182</f>
        <v>0</v>
      </c>
      <c r="E190" s="440">
        <f>E166-E182</f>
        <v>0</v>
      </c>
      <c r="F190" s="440">
        <f>F166-F182</f>
        <v>0</v>
      </c>
      <c r="G190" s="440">
        <f>G166-G182</f>
        <v>0</v>
      </c>
    </row>
    <row r="191" spans="1:7" ht="12.75">
      <c r="A191" s="436"/>
      <c r="B191" s="437"/>
      <c r="C191" s="440">
        <f>C167-C183</f>
        <v>27116.87000000011</v>
      </c>
      <c r="D191" s="440">
        <f>D167-D183</f>
        <v>0</v>
      </c>
      <c r="E191" s="440">
        <f>E167-E183</f>
        <v>0</v>
      </c>
      <c r="F191" s="440">
        <f>F167-F183</f>
        <v>0</v>
      </c>
      <c r="G191" s="440">
        <f>G167-G183</f>
        <v>27116.87000000011</v>
      </c>
    </row>
    <row r="192" spans="1:7" ht="12.75">
      <c r="A192" s="437"/>
      <c r="B192" s="438" t="s">
        <v>516</v>
      </c>
      <c r="C192" s="439"/>
      <c r="D192" s="437"/>
      <c r="E192" s="437"/>
      <c r="F192" s="437"/>
      <c r="G192" s="437"/>
    </row>
    <row r="193" spans="1:7" ht="33.75">
      <c r="A193" s="423"/>
      <c r="B193" s="423" t="s">
        <v>495</v>
      </c>
      <c r="C193" s="424" t="s">
        <v>510</v>
      </c>
      <c r="D193" s="425" t="s">
        <v>511</v>
      </c>
      <c r="E193" s="424" t="s">
        <v>512</v>
      </c>
      <c r="F193" s="424" t="s">
        <v>513</v>
      </c>
      <c r="G193" s="424" t="s">
        <v>514</v>
      </c>
    </row>
    <row r="194" spans="1:7" ht="12.75">
      <c r="A194" s="426">
        <v>1</v>
      </c>
      <c r="B194" s="427" t="s">
        <v>501</v>
      </c>
      <c r="C194" s="440">
        <f>C154-C178</f>
        <v>139247.91999999998</v>
      </c>
      <c r="D194" s="440">
        <f>D154-D178</f>
        <v>0</v>
      </c>
      <c r="E194" s="440">
        <f>E154-E178</f>
        <v>0</v>
      </c>
      <c r="F194" s="440">
        <f>F154-F178</f>
        <v>0</v>
      </c>
      <c r="G194" s="440">
        <f>G154-G178</f>
        <v>139247.91999999998</v>
      </c>
    </row>
    <row r="195" spans="1:7" ht="12.75">
      <c r="A195" s="432">
        <v>2</v>
      </c>
      <c r="B195" s="433" t="s">
        <v>502</v>
      </c>
      <c r="C195" s="440">
        <f>C155-C179</f>
        <v>24647.329999999958</v>
      </c>
      <c r="D195" s="440">
        <f>D155-D179</f>
        <v>0</v>
      </c>
      <c r="E195" s="440">
        <f>E155-E179</f>
        <v>0</v>
      </c>
      <c r="F195" s="440">
        <f>F155-F179</f>
        <v>0</v>
      </c>
      <c r="G195" s="440">
        <f>G155-G179</f>
        <v>24647.330000000075</v>
      </c>
    </row>
    <row r="196" spans="1:7" ht="12.75">
      <c r="A196" s="432">
        <v>3</v>
      </c>
      <c r="B196" s="433" t="s">
        <v>16</v>
      </c>
      <c r="C196" s="440">
        <f>C156-C180</f>
        <v>59267.369999999995</v>
      </c>
      <c r="D196" s="440">
        <f>D156-D180</f>
        <v>0</v>
      </c>
      <c r="E196" s="440">
        <f>E156-E180</f>
        <v>0</v>
      </c>
      <c r="F196" s="440">
        <f>F156-F180</f>
        <v>0</v>
      </c>
      <c r="G196" s="440">
        <f>G156-G180</f>
        <v>59267.369999999995</v>
      </c>
    </row>
    <row r="197" spans="1:7" ht="12.75">
      <c r="A197" s="432">
        <v>4</v>
      </c>
      <c r="B197" s="433" t="s">
        <v>342</v>
      </c>
      <c r="C197" s="440">
        <f>C157-C181</f>
        <v>0</v>
      </c>
      <c r="D197" s="440">
        <f>D157-D181</f>
        <v>0</v>
      </c>
      <c r="E197" s="440">
        <f>E157-E181</f>
        <v>0</v>
      </c>
      <c r="F197" s="440">
        <f>F157-F181</f>
        <v>0</v>
      </c>
      <c r="G197" s="440">
        <f>G157-G181</f>
        <v>0</v>
      </c>
    </row>
    <row r="198" spans="1:7" ht="12.75">
      <c r="A198" s="432">
        <v>5</v>
      </c>
      <c r="B198" s="433" t="s">
        <v>343</v>
      </c>
      <c r="C198" s="440">
        <f>C158-C182</f>
        <v>0</v>
      </c>
      <c r="D198" s="440">
        <f>D158-D182</f>
        <v>0</v>
      </c>
      <c r="E198" s="440">
        <f>E158-E182</f>
        <v>0</v>
      </c>
      <c r="F198" s="440">
        <f>F158-F182</f>
        <v>0</v>
      </c>
      <c r="G198" s="440">
        <f>G158-G182</f>
        <v>0</v>
      </c>
    </row>
    <row r="199" spans="1:7" ht="12.75">
      <c r="A199" s="436"/>
      <c r="B199" s="437"/>
      <c r="C199" s="440">
        <f>C159-C183</f>
        <v>223162.6200000001</v>
      </c>
      <c r="D199" s="440">
        <f>D159-D183</f>
        <v>0</v>
      </c>
      <c r="E199" s="440">
        <f>E159-E183</f>
        <v>0</v>
      </c>
      <c r="F199" s="440">
        <f>F159-F183</f>
        <v>0</v>
      </c>
      <c r="G199" s="440">
        <f>G159-G183</f>
        <v>223162.6200000001</v>
      </c>
    </row>
    <row r="200" spans="1:7" ht="12.75">
      <c r="A200" s="437"/>
      <c r="B200" s="437"/>
      <c r="C200" s="437"/>
      <c r="D200" s="437"/>
      <c r="E200" s="437"/>
      <c r="F200" s="437"/>
      <c r="G200" s="437"/>
    </row>
  </sheetData>
  <sheetProtection/>
  <printOptions/>
  <pageMargins left="0.75" right="0.75" top="1" bottom="1" header="0.5" footer="0.5"/>
  <pageSetup horizontalDpi="300" verticalDpi="300" orientation="portrait" scale="9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00"/>
  <sheetViews>
    <sheetView tabSelected="1" view="pageBreakPreview" zoomScale="75" zoomScaleNormal="75" zoomScaleSheetLayoutView="75" zoomScalePageLayoutView="0" workbookViewId="0" topLeftCell="A293">
      <selection activeCell="A295" sqref="A295:H343"/>
    </sheetView>
  </sheetViews>
  <sheetFormatPr defaultColWidth="9.140625" defaultRowHeight="12.75"/>
  <cols>
    <col min="1" max="1" width="4.28125" widthPt="22.5" style="50" customWidth="1"/>
    <col min="2" max="2" width="20.28125" widthPt="106.5" style="50" customWidth="1"/>
    <col min="3" max="3" width="16.28125" widthPt="85.5" style="50" customWidth="1"/>
    <col min="4" max="5" width="13.28125" widthPt="69.75" style="50" customWidth="1"/>
    <col min="6" max="6" width="15.140625" widthPt="79.5" style="50" customWidth="1"/>
    <col min="7" max="7" width="16.28125" widthPt="85.5" style="50" customWidth="1"/>
    <col min="8" max="8" width="18.140625" widthPt="95.25" style="50" customWidth="1"/>
    <col min="9" max="9" width="9.140625" widthPt="48" style="50" hidden="1" customWidth="1"/>
    <col min="10" max="10" width="0.13671875" widthPt="0.75" style="50" hidden="1" customWidth="1"/>
  </cols>
  <sheetData>
    <row r="1" spans="1:7" ht="14.25" customHeight="1">
      <c r="A1" s="277"/>
      <c r="B1" s="1" t="s">
        <v>526</v>
      </c>
      <c r="C1" s="277"/>
      <c r="D1" s="277"/>
      <c r="E1" s="277"/>
      <c r="F1" s="277"/>
      <c r="G1" s="277"/>
    </row>
    <row r="2" spans="2:7" ht="15">
      <c r="B2" s="157" t="s">
        <v>494</v>
      </c>
      <c r="C2" s="277"/>
      <c r="D2" s="277"/>
      <c r="E2" s="277"/>
      <c r="F2" s="277"/>
      <c r="G2" s="277"/>
    </row>
    <row r="3" spans="1:8" s="454" customFormat="1" ht="30">
      <c r="A3" s="423"/>
      <c r="B3" s="455" t="s">
        <v>495</v>
      </c>
      <c r="C3" s="456" t="s">
        <v>496</v>
      </c>
      <c r="D3" s="457" t="s">
        <v>497</v>
      </c>
      <c r="E3" s="456" t="s">
        <v>498</v>
      </c>
      <c r="F3" s="456" t="s">
        <v>499</v>
      </c>
      <c r="G3" s="456" t="s">
        <v>527</v>
      </c>
      <c r="H3" s="458"/>
    </row>
    <row r="4" spans="1:7" ht="15">
      <c r="A4" s="459">
        <v>1</v>
      </c>
      <c r="B4" s="460" t="s">
        <v>501</v>
      </c>
      <c r="C4" s="461">
        <f>98386+278445+5418356+1483094</f>
        <v>7278281</v>
      </c>
      <c r="D4" s="462"/>
      <c r="E4" s="463"/>
      <c r="F4" s="320"/>
      <c r="G4" s="320">
        <f>C4+D4+E4+F4</f>
        <v>7278281</v>
      </c>
    </row>
    <row r="5" spans="1:7" ht="15">
      <c r="A5" s="464">
        <v>2</v>
      </c>
      <c r="B5" s="465" t="s">
        <v>502</v>
      </c>
      <c r="C5" s="466">
        <f>4889+20000+301111+114000</f>
        <v>440000</v>
      </c>
      <c r="D5" s="462">
        <v>50000</v>
      </c>
      <c r="E5" s="463"/>
      <c r="F5" s="320">
        <f>34</f>
        <v>34</v>
      </c>
      <c r="G5" s="320">
        <f>C5+D5+E5+F5</f>
        <v>490034</v>
      </c>
    </row>
    <row r="6" spans="1:7" ht="15">
      <c r="A6" s="464">
        <v>3</v>
      </c>
      <c r="B6" s="465" t="s">
        <v>16</v>
      </c>
      <c r="C6" s="466">
        <v>75000</v>
      </c>
      <c r="D6" s="462"/>
      <c r="E6" s="463"/>
      <c r="F6" s="320"/>
      <c r="G6" s="320">
        <f>C6+D6+E6+F6</f>
        <v>75000</v>
      </c>
    </row>
    <row r="7" spans="1:7" ht="15">
      <c r="A7" s="464">
        <v>4</v>
      </c>
      <c r="B7" s="465" t="s">
        <v>342</v>
      </c>
      <c r="C7" s="467"/>
      <c r="D7" s="462"/>
      <c r="E7" s="463"/>
      <c r="F7" s="320"/>
      <c r="G7" s="320">
        <f>C7+D7+E7+F7</f>
        <v>0</v>
      </c>
    </row>
    <row r="8" spans="1:7" ht="15">
      <c r="A8" s="464">
        <v>5</v>
      </c>
      <c r="B8" s="465" t="s">
        <v>343</v>
      </c>
      <c r="C8" s="467">
        <v>130000</v>
      </c>
      <c r="D8" s="462">
        <v>20000</v>
      </c>
      <c r="E8" s="463"/>
      <c r="F8" s="320">
        <f>0.08+4.57</f>
        <v>4.65</v>
      </c>
      <c r="G8" s="320">
        <f>C8+D8+E8+F8</f>
        <v>150004.65</v>
      </c>
    </row>
    <row r="9" spans="1:7" ht="15">
      <c r="A9" s="378"/>
      <c r="B9" s="277"/>
      <c r="C9" s="468">
        <f>C4+C5+C6+C7+C8</f>
        <v>7923281</v>
      </c>
      <c r="D9" s="320">
        <f>D4+D5+D6+D7+D8</f>
        <v>70000</v>
      </c>
      <c r="E9" s="320">
        <f>E4+E5+E6+E7+E8</f>
        <v>0</v>
      </c>
      <c r="F9" s="320">
        <f>F4+F5+F6+F7+F8</f>
        <v>38.65</v>
      </c>
      <c r="G9" s="320">
        <f>C9+D9+E9+F9</f>
        <v>7993319.65</v>
      </c>
    </row>
    <row r="10" spans="2:7" ht="15">
      <c r="B10" s="469" t="s">
        <v>503</v>
      </c>
      <c r="C10" s="470"/>
      <c r="D10" s="277"/>
      <c r="E10" s="277"/>
      <c r="F10" s="277"/>
      <c r="G10" s="277"/>
    </row>
    <row r="11" spans="1:7" ht="20.25" customHeight="1">
      <c r="A11" s="423"/>
      <c r="B11" s="455" t="s">
        <v>495</v>
      </c>
      <c r="C11" s="456" t="s">
        <v>504</v>
      </c>
      <c r="D11" s="457" t="s">
        <v>505</v>
      </c>
      <c r="E11" s="456" t="s">
        <v>506</v>
      </c>
      <c r="F11" s="456" t="s">
        <v>507</v>
      </c>
      <c r="G11" s="456" t="s">
        <v>528</v>
      </c>
    </row>
    <row r="12" spans="1:7" ht="15">
      <c r="A12" s="459">
        <v>1</v>
      </c>
      <c r="B12" s="460" t="s">
        <v>501</v>
      </c>
      <c r="C12" s="461">
        <f>56315.15+132052.88+3238096.29+933489.05</f>
        <v>4359953.37</v>
      </c>
      <c r="D12" s="462"/>
      <c r="E12" s="463"/>
      <c r="F12" s="320"/>
      <c r="G12" s="320">
        <f>C12+D12+E12+F12</f>
        <v>4359953.37</v>
      </c>
    </row>
    <row r="13" spans="1:7" ht="15">
      <c r="A13" s="464">
        <v>2</v>
      </c>
      <c r="B13" s="465" t="s">
        <v>502</v>
      </c>
      <c r="C13" s="467">
        <v>360268</v>
      </c>
      <c r="D13" s="462">
        <v>10000</v>
      </c>
      <c r="E13" s="463"/>
      <c r="F13" s="320">
        <f>34</f>
        <v>34</v>
      </c>
      <c r="G13" s="320">
        <f>C13+D13+E13+F13</f>
        <v>370302</v>
      </c>
    </row>
    <row r="14" spans="1:7" ht="15">
      <c r="A14" s="464">
        <v>3</v>
      </c>
      <c r="B14" s="465" t="s">
        <v>16</v>
      </c>
      <c r="C14" s="467">
        <v>59000</v>
      </c>
      <c r="D14" s="462"/>
      <c r="E14" s="463"/>
      <c r="F14" s="320"/>
      <c r="G14" s="320">
        <f>C14+D14+E14+F14</f>
        <v>59000</v>
      </c>
    </row>
    <row r="15" spans="1:7" ht="15">
      <c r="A15" s="464">
        <v>4</v>
      </c>
      <c r="B15" s="465" t="s">
        <v>342</v>
      </c>
      <c r="C15" s="467"/>
      <c r="D15" s="462"/>
      <c r="E15" s="463"/>
      <c r="F15" s="320"/>
      <c r="G15" s="320">
        <f>C15+D15+E15+F15</f>
        <v>0</v>
      </c>
    </row>
    <row r="16" spans="1:7" ht="15">
      <c r="A16" s="464">
        <v>5</v>
      </c>
      <c r="B16" s="465" t="s">
        <v>343</v>
      </c>
      <c r="C16" s="467">
        <v>130000</v>
      </c>
      <c r="D16" s="462">
        <v>0</v>
      </c>
      <c r="E16" s="463"/>
      <c r="F16" s="320">
        <f>0.08+4.57</f>
        <v>4.65</v>
      </c>
      <c r="G16" s="320">
        <f>C16+D16+E16+F16</f>
        <v>130004.65</v>
      </c>
    </row>
    <row r="17" spans="1:7" ht="15">
      <c r="A17" s="378"/>
      <c r="B17" s="277"/>
      <c r="C17" s="471">
        <f>C12+C13+C14+C15+C16</f>
        <v>4909221.37</v>
      </c>
      <c r="D17" s="320">
        <f>D12+D13+D14+D15+D16</f>
        <v>10000</v>
      </c>
      <c r="E17" s="320">
        <f>E12+E13+E14+E15+E16</f>
        <v>0</v>
      </c>
      <c r="F17" s="320">
        <f>F12+F13+F14+F15+F16</f>
        <v>38.65</v>
      </c>
      <c r="G17" s="320">
        <f>C17+D17+E17+F17</f>
        <v>4919260.0200000005</v>
      </c>
    </row>
    <row r="18" spans="2:7" ht="15">
      <c r="B18" s="469" t="s">
        <v>509</v>
      </c>
      <c r="C18" s="277"/>
      <c r="D18" s="277"/>
      <c r="E18" s="277"/>
      <c r="F18" s="277"/>
      <c r="G18" s="277"/>
    </row>
    <row r="19" spans="1:7" ht="30">
      <c r="A19" s="423"/>
      <c r="B19" s="455" t="s">
        <v>495</v>
      </c>
      <c r="C19" s="456" t="s">
        <v>504</v>
      </c>
      <c r="D19" s="457" t="s">
        <v>505</v>
      </c>
      <c r="E19" s="456" t="s">
        <v>506</v>
      </c>
      <c r="F19" s="456" t="s">
        <v>507</v>
      </c>
      <c r="G19" s="456" t="s">
        <v>528</v>
      </c>
    </row>
    <row r="20" spans="1:7" ht="15">
      <c r="A20" s="459">
        <v>1</v>
      </c>
      <c r="B20" s="460" t="s">
        <v>501</v>
      </c>
      <c r="C20" s="472">
        <f>C4-C12</f>
        <v>2918327.63</v>
      </c>
      <c r="D20" s="472">
        <f>D4-D12</f>
        <v>0</v>
      </c>
      <c r="E20" s="472">
        <f>E4-E12</f>
        <v>0</v>
      </c>
      <c r="F20" s="472">
        <f>F4-F12</f>
        <v>0</v>
      </c>
      <c r="G20" s="472">
        <f>G4-G12</f>
        <v>2918327.63</v>
      </c>
    </row>
    <row r="21" spans="1:7" ht="15">
      <c r="A21" s="464">
        <v>2</v>
      </c>
      <c r="B21" s="465" t="s">
        <v>502</v>
      </c>
      <c r="C21" s="472">
        <f>C5-C13</f>
        <v>79732</v>
      </c>
      <c r="D21" s="472">
        <f>D5-D13</f>
        <v>40000</v>
      </c>
      <c r="E21" s="472">
        <f>E5-E13</f>
        <v>0</v>
      </c>
      <c r="F21" s="472">
        <f>F5-F13</f>
        <v>0</v>
      </c>
      <c r="G21" s="472">
        <f>G5-G13</f>
        <v>119732</v>
      </c>
    </row>
    <row r="22" spans="1:7" ht="15">
      <c r="A22" s="464">
        <v>3</v>
      </c>
      <c r="B22" s="465" t="s">
        <v>16</v>
      </c>
      <c r="C22" s="472">
        <f>C6-C14</f>
        <v>16000</v>
      </c>
      <c r="D22" s="472">
        <f>D6-D14</f>
        <v>0</v>
      </c>
      <c r="E22" s="472">
        <f>E6-E14</f>
        <v>0</v>
      </c>
      <c r="F22" s="472">
        <f>F6-F14</f>
        <v>0</v>
      </c>
      <c r="G22" s="472">
        <f>G6-G14</f>
        <v>16000</v>
      </c>
    </row>
    <row r="23" spans="1:7" ht="15">
      <c r="A23" s="464">
        <v>4</v>
      </c>
      <c r="B23" s="465" t="s">
        <v>342</v>
      </c>
      <c r="C23" s="472">
        <f>C7-C15</f>
        <v>0</v>
      </c>
      <c r="D23" s="472">
        <f>D7-D15</f>
        <v>0</v>
      </c>
      <c r="E23" s="472">
        <f>E7-E15</f>
        <v>0</v>
      </c>
      <c r="F23" s="472">
        <f>F7-F15</f>
        <v>0</v>
      </c>
      <c r="G23" s="472">
        <f>G7-G15</f>
        <v>0</v>
      </c>
    </row>
    <row r="24" spans="1:7" ht="15">
      <c r="A24" s="464">
        <v>5</v>
      </c>
      <c r="B24" s="465" t="s">
        <v>343</v>
      </c>
      <c r="C24" s="472">
        <f>C8-C16</f>
        <v>0</v>
      </c>
      <c r="D24" s="472">
        <f>D8-D16</f>
        <v>20000</v>
      </c>
      <c r="E24" s="472">
        <f>E8-E16</f>
        <v>0</v>
      </c>
      <c r="F24" s="472">
        <f>F8-F16</f>
        <v>0</v>
      </c>
      <c r="G24" s="472">
        <f>G8-G16</f>
        <v>20000</v>
      </c>
    </row>
    <row r="25" spans="1:7" ht="15">
      <c r="A25" s="378"/>
      <c r="B25" s="277"/>
      <c r="C25" s="472">
        <f>C9-C17</f>
        <v>3014059.63</v>
      </c>
      <c r="D25" s="472">
        <f>D9-D17</f>
        <v>60000</v>
      </c>
      <c r="E25" s="472">
        <f>E9-E17</f>
        <v>0</v>
      </c>
      <c r="F25" s="472">
        <f>F9-F17</f>
        <v>0</v>
      </c>
      <c r="G25" s="472">
        <f>G9-G17</f>
        <v>3074059.63</v>
      </c>
    </row>
    <row r="26" spans="2:7" ht="15">
      <c r="B26" s="469" t="s">
        <v>7</v>
      </c>
      <c r="C26" s="470"/>
      <c r="D26" s="277"/>
      <c r="E26" s="277"/>
      <c r="F26" s="277"/>
      <c r="G26" s="277"/>
    </row>
    <row r="27" spans="1:8" ht="30">
      <c r="A27" s="423"/>
      <c r="B27" s="455" t="s">
        <v>495</v>
      </c>
      <c r="C27" s="456" t="s">
        <v>510</v>
      </c>
      <c r="D27" s="473" t="s">
        <v>511</v>
      </c>
      <c r="E27" s="456" t="s">
        <v>512</v>
      </c>
      <c r="F27" s="456" t="s">
        <v>513</v>
      </c>
      <c r="G27" s="456" t="s">
        <v>529</v>
      </c>
      <c r="H27" s="474" t="s">
        <v>530</v>
      </c>
    </row>
    <row r="28" spans="1:8" ht="15">
      <c r="A28" s="459">
        <v>1</v>
      </c>
      <c r="B28" s="460" t="s">
        <v>501</v>
      </c>
      <c r="C28" s="461">
        <f>56315.15+132052.88+3238096.29+933489.05</f>
        <v>4359953.37</v>
      </c>
      <c r="D28" s="462"/>
      <c r="E28" s="463"/>
      <c r="F28" s="320"/>
      <c r="G28" s="320">
        <f>C28+D28+E28+F28</f>
        <v>4359953.37</v>
      </c>
      <c r="H28" s="475">
        <f>G28/G12</f>
        <v>1</v>
      </c>
    </row>
    <row r="29" spans="1:8" ht="15">
      <c r="A29" s="464">
        <v>2</v>
      </c>
      <c r="B29" s="465" t="s">
        <v>502</v>
      </c>
      <c r="C29" s="467">
        <f>4535.84+15006.97+292057.65+46941.41</f>
        <v>358541.87</v>
      </c>
      <c r="D29" s="462">
        <v>9490.94</v>
      </c>
      <c r="E29" s="463"/>
      <c r="F29" s="320">
        <v>0</v>
      </c>
      <c r="G29" s="320">
        <f>C29+D29+E29+F29</f>
        <v>368032.81</v>
      </c>
      <c r="H29" s="475">
        <f>G29/G13</f>
        <v>0.9938720557814973</v>
      </c>
    </row>
    <row r="30" spans="1:8" ht="15">
      <c r="A30" s="464">
        <v>3</v>
      </c>
      <c r="B30" s="465" t="s">
        <v>16</v>
      </c>
      <c r="C30" s="467">
        <v>58986.59</v>
      </c>
      <c r="D30" s="462"/>
      <c r="E30" s="463"/>
      <c r="F30" s="320"/>
      <c r="G30" s="320">
        <f>C30+D30+E30+F30</f>
        <v>58986.59</v>
      </c>
      <c r="H30" s="475">
        <f>G30/G14</f>
        <v>0.9997727118644067</v>
      </c>
    </row>
    <row r="31" spans="1:9" ht="15">
      <c r="A31" s="464">
        <v>4</v>
      </c>
      <c r="B31" s="465" t="s">
        <v>342</v>
      </c>
      <c r="C31" s="467"/>
      <c r="D31" s="462"/>
      <c r="E31" s="463"/>
      <c r="F31" s="320"/>
      <c r="G31" s="320">
        <f>C31+D31+E31+F31</f>
        <v>0</v>
      </c>
      <c r="H31" s="475" t="e">
        <f>G31/G15</f>
        <v>#DIV/0!</v>
      </c>
      <c r="I31" s="71"/>
    </row>
    <row r="32" spans="1:8" ht="15">
      <c r="A32" s="464">
        <v>5</v>
      </c>
      <c r="B32" s="465" t="s">
        <v>343</v>
      </c>
      <c r="C32" s="467">
        <v>127046.67</v>
      </c>
      <c r="D32" s="462">
        <v>0</v>
      </c>
      <c r="E32" s="463"/>
      <c r="F32" s="320">
        <v>0</v>
      </c>
      <c r="G32" s="320">
        <f>C32+D32+E32+F32</f>
        <v>127046.67</v>
      </c>
      <c r="H32" s="475">
        <f>G32/G16</f>
        <v>0.9772471215452678</v>
      </c>
    </row>
    <row r="33" spans="1:8" ht="15">
      <c r="A33" s="378"/>
      <c r="B33" s="277"/>
      <c r="C33" s="471">
        <f>C28+C29+C30+C31+C32</f>
        <v>4904528.5</v>
      </c>
      <c r="D33" s="320">
        <f>D28+D29+D30+D31+D32</f>
        <v>9490.94</v>
      </c>
      <c r="E33" s="320">
        <f>E28+E29+E30+E31+E32</f>
        <v>0</v>
      </c>
      <c r="F33" s="320">
        <f>F28+F29+F30+F31+F32</f>
        <v>0</v>
      </c>
      <c r="G33" s="320">
        <f>C33+D33+E33+F33</f>
        <v>4914019.44</v>
      </c>
      <c r="H33" s="475">
        <f>G33/G17</f>
        <v>0.9989346812368743</v>
      </c>
    </row>
    <row r="34" spans="2:7" ht="15">
      <c r="B34" s="469" t="s">
        <v>515</v>
      </c>
      <c r="C34" s="470"/>
      <c r="D34" s="277"/>
      <c r="E34" s="277"/>
      <c r="F34" s="277"/>
      <c r="G34" s="277"/>
    </row>
    <row r="35" spans="1:7" ht="30">
      <c r="A35" s="423"/>
      <c r="B35" s="455" t="s">
        <v>495</v>
      </c>
      <c r="C35" s="456" t="s">
        <v>510</v>
      </c>
      <c r="D35" s="473" t="s">
        <v>511</v>
      </c>
      <c r="E35" s="456" t="s">
        <v>512</v>
      </c>
      <c r="F35" s="456" t="s">
        <v>513</v>
      </c>
      <c r="G35" s="456" t="s">
        <v>529</v>
      </c>
    </row>
    <row r="36" spans="1:7" ht="15">
      <c r="A36" s="459">
        <v>1</v>
      </c>
      <c r="B36" s="460" t="s">
        <v>501</v>
      </c>
      <c r="C36" s="472">
        <f>C12-C28</f>
        <v>0</v>
      </c>
      <c r="D36" s="472">
        <f>D12-D28</f>
        <v>0</v>
      </c>
      <c r="E36" s="472">
        <f>E12-E28</f>
        <v>0</v>
      </c>
      <c r="F36" s="472">
        <f>F12-F28</f>
        <v>0</v>
      </c>
      <c r="G36" s="472">
        <f>G12-G28</f>
        <v>0</v>
      </c>
    </row>
    <row r="37" spans="1:7" ht="15">
      <c r="A37" s="464">
        <v>2</v>
      </c>
      <c r="B37" s="465" t="s">
        <v>502</v>
      </c>
      <c r="C37" s="472">
        <f>C13-C29</f>
        <v>1726.1300000000047</v>
      </c>
      <c r="D37" s="472">
        <f>D13-D29</f>
        <v>509.0599999999995</v>
      </c>
      <c r="E37" s="472">
        <f>E13-E29</f>
        <v>0</v>
      </c>
      <c r="F37" s="472">
        <f>F13-F29</f>
        <v>34</v>
      </c>
      <c r="G37" s="472">
        <f>G13-G29</f>
        <v>2269.1900000000023</v>
      </c>
    </row>
    <row r="38" spans="1:7" ht="15">
      <c r="A38" s="464">
        <v>3</v>
      </c>
      <c r="B38" s="465" t="s">
        <v>16</v>
      </c>
      <c r="C38" s="472">
        <f>C14-C30</f>
        <v>13.410000000003492</v>
      </c>
      <c r="D38" s="472">
        <f>D14-D30</f>
        <v>0</v>
      </c>
      <c r="E38" s="472">
        <f>E14-E30</f>
        <v>0</v>
      </c>
      <c r="F38" s="472">
        <f>F14-F30</f>
        <v>0</v>
      </c>
      <c r="G38" s="472">
        <f>G14-G30</f>
        <v>13.410000000003492</v>
      </c>
    </row>
    <row r="39" spans="1:7" ht="15">
      <c r="A39" s="464">
        <v>4</v>
      </c>
      <c r="B39" s="465" t="s">
        <v>342</v>
      </c>
      <c r="C39" s="472">
        <f>C15-C31</f>
        <v>0</v>
      </c>
      <c r="D39" s="472">
        <f>D15-D31</f>
        <v>0</v>
      </c>
      <c r="E39" s="472">
        <f>E15-E31</f>
        <v>0</v>
      </c>
      <c r="F39" s="472">
        <f>F15-F31</f>
        <v>0</v>
      </c>
      <c r="G39" s="472">
        <f>G15-G31</f>
        <v>0</v>
      </c>
    </row>
    <row r="40" spans="1:7" ht="15">
      <c r="A40" s="464">
        <v>5</v>
      </c>
      <c r="B40" s="465" t="s">
        <v>343</v>
      </c>
      <c r="C40" s="472">
        <f>C16-C32</f>
        <v>2953.3300000000017</v>
      </c>
      <c r="D40" s="472">
        <f>D16-D32</f>
        <v>0</v>
      </c>
      <c r="E40" s="472">
        <f>E16-E32</f>
        <v>0</v>
      </c>
      <c r="F40" s="472">
        <f>F16-F32</f>
        <v>4.65</v>
      </c>
      <c r="G40" s="472">
        <f>G16-G32</f>
        <v>2957.979999999996</v>
      </c>
    </row>
    <row r="41" spans="1:7" ht="15">
      <c r="A41" s="378"/>
      <c r="B41" s="277"/>
      <c r="C41" s="472">
        <f>C17-C33</f>
        <v>4692.870000000112</v>
      </c>
      <c r="D41" s="472">
        <f>D17-D33</f>
        <v>509.0599999999995</v>
      </c>
      <c r="E41" s="472">
        <f>E17-E33</f>
        <v>0</v>
      </c>
      <c r="F41" s="472">
        <f>F17-F33</f>
        <v>38.65</v>
      </c>
      <c r="G41" s="472">
        <f>G17-G33</f>
        <v>5240.5800000000745</v>
      </c>
    </row>
    <row r="42" spans="2:7" ht="15">
      <c r="B42" s="469" t="s">
        <v>516</v>
      </c>
      <c r="C42" s="470"/>
      <c r="D42" s="277"/>
      <c r="E42" s="277"/>
      <c r="F42" s="277"/>
      <c r="G42" s="277"/>
    </row>
    <row r="43" spans="1:7" ht="30">
      <c r="A43" s="423"/>
      <c r="B43" s="455" t="s">
        <v>495</v>
      </c>
      <c r="C43" s="456" t="s">
        <v>510</v>
      </c>
      <c r="D43" s="473" t="s">
        <v>511</v>
      </c>
      <c r="E43" s="456" t="s">
        <v>512</v>
      </c>
      <c r="F43" s="456" t="s">
        <v>513</v>
      </c>
      <c r="G43" s="456" t="s">
        <v>529</v>
      </c>
    </row>
    <row r="44" spans="1:7" ht="15">
      <c r="A44" s="459">
        <v>1</v>
      </c>
      <c r="B44" s="460" t="s">
        <v>501</v>
      </c>
      <c r="C44" s="472">
        <f>C4-C28</f>
        <v>2918327.63</v>
      </c>
      <c r="D44" s="472">
        <f>D4-D28</f>
        <v>0</v>
      </c>
      <c r="E44" s="472">
        <f>E4-E28</f>
        <v>0</v>
      </c>
      <c r="F44" s="472">
        <f>F4-F28</f>
        <v>0</v>
      </c>
      <c r="G44" s="472">
        <f>G4-G28</f>
        <v>2918327.63</v>
      </c>
    </row>
    <row r="45" spans="1:7" ht="15">
      <c r="A45" s="464">
        <v>2</v>
      </c>
      <c r="B45" s="465" t="s">
        <v>502</v>
      </c>
      <c r="C45" s="472">
        <f>C5-C29</f>
        <v>81458.13</v>
      </c>
      <c r="D45" s="472">
        <f>D5-D29</f>
        <v>40509.06</v>
      </c>
      <c r="E45" s="472">
        <f>E5-E29</f>
        <v>0</v>
      </c>
      <c r="F45" s="472">
        <f>F5-F29</f>
        <v>34</v>
      </c>
      <c r="G45" s="472">
        <f>G5-G29</f>
        <v>122001.19</v>
      </c>
    </row>
    <row r="46" spans="1:7" ht="15">
      <c r="A46" s="464">
        <v>3</v>
      </c>
      <c r="B46" s="465" t="s">
        <v>16</v>
      </c>
      <c r="C46" s="472">
        <f>C6-C30</f>
        <v>16013.410000000003</v>
      </c>
      <c r="D46" s="472">
        <f>D6-D30</f>
        <v>0</v>
      </c>
      <c r="E46" s="472">
        <f>E6-E30</f>
        <v>0</v>
      </c>
      <c r="F46" s="472">
        <f>F6-F30</f>
        <v>0</v>
      </c>
      <c r="G46" s="472">
        <f>G6-G30</f>
        <v>16013.410000000003</v>
      </c>
    </row>
    <row r="47" spans="1:7" ht="15">
      <c r="A47" s="464">
        <v>4</v>
      </c>
      <c r="B47" s="465" t="s">
        <v>342</v>
      </c>
      <c r="C47" s="472">
        <f>C7-C31</f>
        <v>0</v>
      </c>
      <c r="D47" s="472">
        <f>D7-D31</f>
        <v>0</v>
      </c>
      <c r="E47" s="472">
        <f>E7-E31</f>
        <v>0</v>
      </c>
      <c r="F47" s="472">
        <f>F7-F31</f>
        <v>0</v>
      </c>
      <c r="G47" s="472">
        <f>G7-G31</f>
        <v>0</v>
      </c>
    </row>
    <row r="48" spans="1:7" ht="15">
      <c r="A48" s="464">
        <v>5</v>
      </c>
      <c r="B48" s="465" t="s">
        <v>343</v>
      </c>
      <c r="C48" s="472">
        <f>C8-C32</f>
        <v>2953.3300000000017</v>
      </c>
      <c r="D48" s="472">
        <f>D8-D32</f>
        <v>20000</v>
      </c>
      <c r="E48" s="472">
        <f>E8-E32</f>
        <v>0</v>
      </c>
      <c r="F48" s="472">
        <f>F8-F32</f>
        <v>4.65</v>
      </c>
      <c r="G48" s="472">
        <f>G8-G32</f>
        <v>22957.979999999996</v>
      </c>
    </row>
    <row r="49" spans="1:7" ht="15">
      <c r="A49" s="378"/>
      <c r="B49" s="277"/>
      <c r="C49" s="472">
        <f>C9-C33</f>
        <v>3018752.5</v>
      </c>
      <c r="D49" s="472">
        <f>D9-D33</f>
        <v>60509.06</v>
      </c>
      <c r="E49" s="472">
        <f>E9-E33</f>
        <v>0</v>
      </c>
      <c r="F49" s="472">
        <f>F9-F33</f>
        <v>38.65</v>
      </c>
      <c r="G49" s="472">
        <f>G9-G33</f>
        <v>3079300.21</v>
      </c>
    </row>
    <row r="50" spans="2:7" ht="15.75">
      <c r="B50" s="476" t="s">
        <v>531</v>
      </c>
      <c r="C50" s="277"/>
      <c r="D50" s="277"/>
      <c r="E50" s="277"/>
      <c r="F50" s="277"/>
      <c r="G50" s="277"/>
    </row>
    <row r="51" spans="2:7" ht="15">
      <c r="B51" s="157" t="s">
        <v>494</v>
      </c>
      <c r="C51" s="277"/>
      <c r="D51" s="277"/>
      <c r="E51" s="277"/>
      <c r="F51" s="277"/>
      <c r="G51" s="277"/>
    </row>
    <row r="52" spans="1:7" ht="30">
      <c r="A52" s="423"/>
      <c r="B52" s="455" t="s">
        <v>495</v>
      </c>
      <c r="C52" s="456" t="s">
        <v>496</v>
      </c>
      <c r="D52" s="457" t="s">
        <v>497</v>
      </c>
      <c r="E52" s="456" t="s">
        <v>498</v>
      </c>
      <c r="F52" s="456" t="s">
        <v>499</v>
      </c>
      <c r="G52" s="456" t="s">
        <v>527</v>
      </c>
    </row>
    <row r="53" spans="1:7" ht="15">
      <c r="A53" s="459">
        <v>1</v>
      </c>
      <c r="B53" s="460" t="s">
        <v>501</v>
      </c>
      <c r="C53" s="477">
        <v>1859224</v>
      </c>
      <c r="D53" s="462">
        <v>0</v>
      </c>
      <c r="E53" s="463">
        <v>0</v>
      </c>
      <c r="F53" s="320">
        <v>5280.18</v>
      </c>
      <c r="G53" s="320">
        <f>C53+D53+E53+F53</f>
        <v>1864504.18</v>
      </c>
    </row>
    <row r="54" spans="1:7" ht="15">
      <c r="A54" s="464">
        <v>2</v>
      </c>
      <c r="B54" s="465" t="s">
        <v>502</v>
      </c>
      <c r="C54" s="467">
        <v>1511593</v>
      </c>
      <c r="D54" s="462">
        <v>179091</v>
      </c>
      <c r="E54" s="463">
        <v>0</v>
      </c>
      <c r="F54" s="320">
        <v>15951.56</v>
      </c>
      <c r="G54" s="320">
        <f>C54+D54+E54+F54</f>
        <v>1706635.56</v>
      </c>
    </row>
    <row r="55" spans="1:7" ht="15">
      <c r="A55" s="464">
        <v>3</v>
      </c>
      <c r="B55" s="465" t="s">
        <v>16</v>
      </c>
      <c r="C55" s="467">
        <v>157200</v>
      </c>
      <c r="D55" s="462">
        <v>0</v>
      </c>
      <c r="E55" s="463">
        <v>0</v>
      </c>
      <c r="F55" s="320">
        <v>0</v>
      </c>
      <c r="G55" s="320">
        <f>C55+D55+E55+F55</f>
        <v>157200</v>
      </c>
    </row>
    <row r="56" spans="1:7" ht="15">
      <c r="A56" s="464">
        <v>4</v>
      </c>
      <c r="B56" s="465" t="s">
        <v>342</v>
      </c>
      <c r="C56" s="467">
        <v>470000</v>
      </c>
      <c r="D56" s="462">
        <v>200000</v>
      </c>
      <c r="E56" s="463">
        <v>0</v>
      </c>
      <c r="F56" s="320">
        <v>8309.42</v>
      </c>
      <c r="G56" s="320">
        <f>C56+D56+E56+F56</f>
        <v>678309.42</v>
      </c>
    </row>
    <row r="57" spans="1:7" ht="15">
      <c r="A57" s="464">
        <v>5</v>
      </c>
      <c r="B57" s="465" t="s">
        <v>343</v>
      </c>
      <c r="C57" s="468">
        <v>2409502</v>
      </c>
      <c r="D57" s="478">
        <v>695569</v>
      </c>
      <c r="E57" s="463">
        <v>0</v>
      </c>
      <c r="F57" s="320">
        <v>134501.04</v>
      </c>
      <c r="G57" s="320">
        <f>C57+D57+E57+F57</f>
        <v>3239572.04</v>
      </c>
    </row>
    <row r="58" spans="1:10" ht="15">
      <c r="A58" s="378"/>
      <c r="B58" s="277"/>
      <c r="C58" s="471">
        <f>C53+C54+C55+C56+C57</f>
        <v>6407519</v>
      </c>
      <c r="D58" s="471">
        <f>D53+D54+D55+D56+D57</f>
        <v>1074660</v>
      </c>
      <c r="E58" s="320">
        <f>E53+E54+E55+E56+E57</f>
        <v>0</v>
      </c>
      <c r="F58" s="320">
        <f>F53+F54+F55+F56+F57</f>
        <v>164042.2</v>
      </c>
      <c r="G58" s="320">
        <f>C58+D58+E58+F58</f>
        <v>7646221.2</v>
      </c>
      <c r="J58" s="50">
        <f>28056.74-8000</f>
        <v>20056.74</v>
      </c>
    </row>
    <row r="59" spans="2:7" ht="15">
      <c r="B59" s="469" t="s">
        <v>503</v>
      </c>
      <c r="C59" s="470"/>
      <c r="D59" s="277"/>
      <c r="E59" s="277"/>
      <c r="F59" s="277"/>
      <c r="G59" s="277"/>
    </row>
    <row r="60" spans="1:7" ht="30">
      <c r="A60" s="423"/>
      <c r="B60" s="455" t="s">
        <v>495</v>
      </c>
      <c r="C60" s="456" t="s">
        <v>504</v>
      </c>
      <c r="D60" s="457" t="s">
        <v>505</v>
      </c>
      <c r="E60" s="456" t="s">
        <v>506</v>
      </c>
      <c r="F60" s="456" t="s">
        <v>507</v>
      </c>
      <c r="G60" s="456" t="s">
        <v>528</v>
      </c>
    </row>
    <row r="61" spans="1:7" ht="15">
      <c r="A61" s="459">
        <v>1</v>
      </c>
      <c r="B61" s="460" t="s">
        <v>501</v>
      </c>
      <c r="C61" s="477">
        <v>1052734.83</v>
      </c>
      <c r="D61" s="462">
        <v>0</v>
      </c>
      <c r="E61" s="463">
        <v>0</v>
      </c>
      <c r="F61" s="320">
        <v>5280.18</v>
      </c>
      <c r="G61" s="320">
        <f>C61+D61+E61+F61</f>
        <v>1058015.01</v>
      </c>
    </row>
    <row r="62" spans="1:7" ht="15">
      <c r="A62" s="464">
        <v>2</v>
      </c>
      <c r="B62" s="465" t="s">
        <v>502</v>
      </c>
      <c r="C62" s="467">
        <v>1354387</v>
      </c>
      <c r="D62" s="462">
        <v>155410.29</v>
      </c>
      <c r="E62" s="463">
        <v>0</v>
      </c>
      <c r="F62" s="320">
        <v>15951.56</v>
      </c>
      <c r="G62" s="320">
        <f>C62+D62+E62+F62</f>
        <v>1525748.85</v>
      </c>
    </row>
    <row r="63" spans="1:7" ht="15">
      <c r="A63" s="464">
        <v>3</v>
      </c>
      <c r="B63" s="465" t="s">
        <v>16</v>
      </c>
      <c r="C63" s="467">
        <v>107573.17</v>
      </c>
      <c r="D63" s="462">
        <v>0</v>
      </c>
      <c r="E63" s="463">
        <v>0</v>
      </c>
      <c r="F63" s="320">
        <v>0</v>
      </c>
      <c r="G63" s="320">
        <f>C63+D63+E63+F63</f>
        <v>107573.17</v>
      </c>
    </row>
    <row r="64" spans="1:7" ht="15">
      <c r="A64" s="464">
        <v>4</v>
      </c>
      <c r="B64" s="465" t="s">
        <v>342</v>
      </c>
      <c r="C64" s="467">
        <v>282324</v>
      </c>
      <c r="D64" s="462">
        <v>0</v>
      </c>
      <c r="E64" s="463">
        <v>0</v>
      </c>
      <c r="F64" s="320">
        <v>8309.42</v>
      </c>
      <c r="G64" s="320">
        <f>C64+D64+E64+F64</f>
        <v>290633.42</v>
      </c>
    </row>
    <row r="65" spans="1:7" ht="15">
      <c r="A65" s="464">
        <v>5</v>
      </c>
      <c r="B65" s="465" t="s">
        <v>343</v>
      </c>
      <c r="C65" s="468">
        <v>2409502</v>
      </c>
      <c r="D65" s="478">
        <v>326656.1</v>
      </c>
      <c r="E65" s="463">
        <v>0</v>
      </c>
      <c r="F65" s="320">
        <v>134501.04</v>
      </c>
      <c r="G65" s="320">
        <f>C65+D65+E65+F65</f>
        <v>2870659.14</v>
      </c>
    </row>
    <row r="66" spans="1:7" ht="15">
      <c r="A66" s="378"/>
      <c r="B66" s="277"/>
      <c r="C66" s="471">
        <f>C61+C62+C63+C64+C65</f>
        <v>5206521</v>
      </c>
      <c r="D66" s="471">
        <f>D61+D62+D63+D64+D65</f>
        <v>482066.39</v>
      </c>
      <c r="E66" s="320">
        <f>E61+E62+E63+E64+E65</f>
        <v>0</v>
      </c>
      <c r="F66" s="320">
        <f>F61+F62+F63+F64+F65</f>
        <v>164042.2</v>
      </c>
      <c r="G66" s="320">
        <f>C66+D66+E66+F66</f>
        <v>5852629.59</v>
      </c>
    </row>
    <row r="67" spans="2:7" ht="15">
      <c r="B67" s="469" t="s">
        <v>509</v>
      </c>
      <c r="C67" s="277"/>
      <c r="D67" s="277"/>
      <c r="E67" s="277"/>
      <c r="F67" s="277"/>
      <c r="G67" s="277"/>
    </row>
    <row r="68" spans="1:7" ht="30">
      <c r="A68" s="423"/>
      <c r="B68" s="455" t="s">
        <v>495</v>
      </c>
      <c r="C68" s="456" t="s">
        <v>504</v>
      </c>
      <c r="D68" s="457" t="s">
        <v>505</v>
      </c>
      <c r="E68" s="456" t="s">
        <v>506</v>
      </c>
      <c r="F68" s="456" t="s">
        <v>507</v>
      </c>
      <c r="G68" s="456" t="s">
        <v>528</v>
      </c>
    </row>
    <row r="69" spans="1:7" ht="15">
      <c r="A69" s="459">
        <v>1</v>
      </c>
      <c r="B69" s="460" t="s">
        <v>501</v>
      </c>
      <c r="C69" s="472">
        <f>C53-C61</f>
        <v>806489.1699999999</v>
      </c>
      <c r="D69" s="472">
        <f>D53-D61</f>
        <v>0</v>
      </c>
      <c r="E69" s="472">
        <f>E53-E61</f>
        <v>0</v>
      </c>
      <c r="F69" s="472">
        <f>F53-F61</f>
        <v>0</v>
      </c>
      <c r="G69" s="472">
        <f>G53-G61</f>
        <v>806489.1699999999</v>
      </c>
    </row>
    <row r="70" spans="1:7" ht="15">
      <c r="A70" s="464">
        <v>2</v>
      </c>
      <c r="B70" s="465" t="s">
        <v>502</v>
      </c>
      <c r="C70" s="472">
        <f>C54-C62</f>
        <v>157206</v>
      </c>
      <c r="D70" s="472">
        <f>D54-D62</f>
        <v>23680.709999999992</v>
      </c>
      <c r="E70" s="472">
        <f>E54-E62</f>
        <v>0</v>
      </c>
      <c r="F70" s="472">
        <f>F54-F62</f>
        <v>0</v>
      </c>
      <c r="G70" s="472">
        <f>G54-G62</f>
        <v>180886.70999999996</v>
      </c>
    </row>
    <row r="71" spans="1:7" ht="15">
      <c r="A71" s="464">
        <v>3</v>
      </c>
      <c r="B71" s="465" t="s">
        <v>16</v>
      </c>
      <c r="C71" s="472">
        <f>C55-C63</f>
        <v>49626.83</v>
      </c>
      <c r="D71" s="472">
        <f>D55-D63</f>
        <v>0</v>
      </c>
      <c r="E71" s="472">
        <f>E55-E63</f>
        <v>0</v>
      </c>
      <c r="F71" s="472">
        <f>F55-F63</f>
        <v>0</v>
      </c>
      <c r="G71" s="472">
        <f>G55-G63</f>
        <v>49626.83</v>
      </c>
    </row>
    <row r="72" spans="1:7" ht="15">
      <c r="A72" s="464">
        <v>4</v>
      </c>
      <c r="B72" s="465" t="s">
        <v>342</v>
      </c>
      <c r="C72" s="472">
        <f>C56-C64</f>
        <v>187676</v>
      </c>
      <c r="D72" s="472">
        <f>D56-D64</f>
        <v>200000</v>
      </c>
      <c r="E72" s="472">
        <f>E56-E64</f>
        <v>0</v>
      </c>
      <c r="F72" s="472">
        <f>F56-F64</f>
        <v>0</v>
      </c>
      <c r="G72" s="472">
        <f>G56-G64</f>
        <v>387676.00000000006</v>
      </c>
    </row>
    <row r="73" spans="1:7" ht="15">
      <c r="A73" s="464">
        <v>5</v>
      </c>
      <c r="B73" s="465" t="s">
        <v>343</v>
      </c>
      <c r="C73" s="472">
        <f>C57-C65</f>
        <v>0</v>
      </c>
      <c r="D73" s="472">
        <f>D57-D65</f>
        <v>368912.9</v>
      </c>
      <c r="E73" s="472">
        <f>E57-E65</f>
        <v>0</v>
      </c>
      <c r="F73" s="472">
        <f>F57-F65</f>
        <v>0</v>
      </c>
      <c r="G73" s="472">
        <f>G57-G65</f>
        <v>368912.8999999999</v>
      </c>
    </row>
    <row r="74" spans="1:7" ht="15">
      <c r="A74" s="378"/>
      <c r="B74" s="277"/>
      <c r="C74" s="479">
        <f>C58-C66</f>
        <v>1200998</v>
      </c>
      <c r="D74" s="472">
        <f>D58-D66</f>
        <v>592593.61</v>
      </c>
      <c r="E74" s="472">
        <f>E58-E66</f>
        <v>0</v>
      </c>
      <c r="F74" s="472">
        <f>F58-F66</f>
        <v>0</v>
      </c>
      <c r="G74" s="472">
        <f>G58-G66</f>
        <v>1793591.6100000003</v>
      </c>
    </row>
    <row r="75" spans="2:7" ht="15">
      <c r="B75" s="469" t="s">
        <v>7</v>
      </c>
      <c r="C75" s="470"/>
      <c r="D75" s="277"/>
      <c r="E75" s="277"/>
      <c r="F75" s="277"/>
      <c r="G75" s="277"/>
    </row>
    <row r="76" spans="1:8" ht="30">
      <c r="A76" s="423"/>
      <c r="B76" s="455" t="s">
        <v>495</v>
      </c>
      <c r="C76" s="456" t="s">
        <v>510</v>
      </c>
      <c r="D76" s="473" t="s">
        <v>511</v>
      </c>
      <c r="E76" s="456" t="s">
        <v>512</v>
      </c>
      <c r="F76" s="456" t="s">
        <v>513</v>
      </c>
      <c r="G76" s="456" t="s">
        <v>529</v>
      </c>
      <c r="H76" s="480" t="s">
        <v>521</v>
      </c>
    </row>
    <row r="77" spans="1:8" ht="15">
      <c r="A77" s="459">
        <v>1</v>
      </c>
      <c r="B77" s="460" t="s">
        <v>501</v>
      </c>
      <c r="C77" s="477">
        <v>1052734.83</v>
      </c>
      <c r="D77" s="462">
        <v>0</v>
      </c>
      <c r="E77" s="463">
        <v>0</v>
      </c>
      <c r="F77" s="320">
        <v>4220</v>
      </c>
      <c r="G77" s="320">
        <f>SUM(C77:F77)</f>
        <v>1056954.83</v>
      </c>
      <c r="H77" s="475">
        <f>G77/G61</f>
        <v>0.998997953724683</v>
      </c>
    </row>
    <row r="78" spans="1:8" ht="15">
      <c r="A78" s="464">
        <v>2</v>
      </c>
      <c r="B78" s="465" t="s">
        <v>502</v>
      </c>
      <c r="C78" s="467">
        <f>1273721.33-1060</f>
        <v>1272661.33</v>
      </c>
      <c r="D78" s="462">
        <v>146469.51</v>
      </c>
      <c r="E78" s="463">
        <v>0</v>
      </c>
      <c r="F78" s="320">
        <v>7695.18</v>
      </c>
      <c r="G78" s="320">
        <f>SUM(C78:F78)</f>
        <v>1426826.02</v>
      </c>
      <c r="H78" s="475">
        <f>G78/G62</f>
        <v>0.9351644079561324</v>
      </c>
    </row>
    <row r="79" spans="1:8" ht="15">
      <c r="A79" s="464">
        <v>3</v>
      </c>
      <c r="B79" s="465" t="s">
        <v>16</v>
      </c>
      <c r="C79" s="467">
        <v>97932.63</v>
      </c>
      <c r="D79" s="462">
        <v>0</v>
      </c>
      <c r="E79" s="463">
        <v>0</v>
      </c>
      <c r="F79" s="320">
        <v>0</v>
      </c>
      <c r="G79" s="320">
        <f>SUM(C79:F79)</f>
        <v>97932.63</v>
      </c>
      <c r="H79" s="475">
        <f>G79/G63</f>
        <v>0.9103815570369452</v>
      </c>
    </row>
    <row r="80" spans="1:8" ht="15">
      <c r="A80" s="464">
        <v>4</v>
      </c>
      <c r="B80" s="465" t="s">
        <v>342</v>
      </c>
      <c r="C80" s="467">
        <v>206197.49</v>
      </c>
      <c r="D80" s="462">
        <v>0</v>
      </c>
      <c r="E80" s="463">
        <v>0</v>
      </c>
      <c r="F80" s="320">
        <v>2568</v>
      </c>
      <c r="G80" s="320">
        <f>SUM(C80:F80)</f>
        <v>208765.49</v>
      </c>
      <c r="H80" s="475">
        <f>G80/G64</f>
        <v>0.7183120578493691</v>
      </c>
    </row>
    <row r="81" spans="1:8" ht="15">
      <c r="A81" s="464">
        <v>5</v>
      </c>
      <c r="B81" s="465" t="s">
        <v>343</v>
      </c>
      <c r="C81" s="467">
        <v>2046160.98</v>
      </c>
      <c r="D81" s="462">
        <v>200000</v>
      </c>
      <c r="E81" s="463">
        <v>0</v>
      </c>
      <c r="F81" s="320">
        <v>134488.38</v>
      </c>
      <c r="G81" s="320">
        <f>SUM(C81:F81)</f>
        <v>2380649.36</v>
      </c>
      <c r="H81" s="475">
        <f>G81/G65</f>
        <v>0.8293040879802956</v>
      </c>
    </row>
    <row r="82" spans="1:8" ht="15">
      <c r="A82" s="378"/>
      <c r="B82" s="277"/>
      <c r="C82" s="320">
        <f>C77+C78+C79+C80+C81</f>
        <v>4675687.26</v>
      </c>
      <c r="D82" s="471">
        <f>D77+D78+D79+D80+D81</f>
        <v>346469.51</v>
      </c>
      <c r="E82" s="320">
        <f>E77+E78+E79+E80+E81</f>
        <v>0</v>
      </c>
      <c r="F82" s="320">
        <f>F77+F78+F79+F80+F81</f>
        <v>148971.56</v>
      </c>
      <c r="G82" s="320">
        <f>C82+D82+E82+F82</f>
        <v>5171128.329999999</v>
      </c>
      <c r="H82" s="475">
        <f>G82/G66</f>
        <v>0.8835563998165138</v>
      </c>
    </row>
    <row r="83" spans="2:7" ht="15">
      <c r="B83" s="469" t="s">
        <v>515</v>
      </c>
      <c r="C83" s="470"/>
      <c r="D83" s="277"/>
      <c r="E83" s="277"/>
      <c r="F83" s="277"/>
      <c r="G83" s="277"/>
    </row>
    <row r="84" spans="1:7" ht="30">
      <c r="A84" s="423"/>
      <c r="B84" s="455" t="s">
        <v>495</v>
      </c>
      <c r="C84" s="456" t="s">
        <v>510</v>
      </c>
      <c r="D84" s="473" t="s">
        <v>511</v>
      </c>
      <c r="E84" s="456" t="s">
        <v>512</v>
      </c>
      <c r="F84" s="456" t="s">
        <v>513</v>
      </c>
      <c r="G84" s="456" t="s">
        <v>529</v>
      </c>
    </row>
    <row r="85" spans="1:7" ht="15">
      <c r="A85" s="459">
        <v>1</v>
      </c>
      <c r="B85" s="460" t="s">
        <v>501</v>
      </c>
      <c r="C85" s="472">
        <f>C61-C77</f>
        <v>0</v>
      </c>
      <c r="D85" s="472">
        <f>D61-D77</f>
        <v>0</v>
      </c>
      <c r="E85" s="472">
        <f>E61-E77</f>
        <v>0</v>
      </c>
      <c r="F85" s="472">
        <f>F61-F77</f>
        <v>1060.1800000000003</v>
      </c>
      <c r="G85" s="472">
        <f>G61-G77</f>
        <v>1060.1799999999348</v>
      </c>
    </row>
    <row r="86" spans="1:7" ht="15">
      <c r="A86" s="464">
        <v>2</v>
      </c>
      <c r="B86" s="465" t="s">
        <v>502</v>
      </c>
      <c r="C86" s="472">
        <f>C62-C78</f>
        <v>81725.66999999993</v>
      </c>
      <c r="D86" s="472">
        <f>D62-D78</f>
        <v>8940.779999999999</v>
      </c>
      <c r="E86" s="472">
        <f>E62-E78</f>
        <v>0</v>
      </c>
      <c r="F86" s="472">
        <f>F62-F78</f>
        <v>8256.38</v>
      </c>
      <c r="G86" s="472">
        <f>G62-G78</f>
        <v>98922.83000000007</v>
      </c>
    </row>
    <row r="87" spans="1:7" ht="15">
      <c r="A87" s="464">
        <v>3</v>
      </c>
      <c r="B87" s="465" t="s">
        <v>16</v>
      </c>
      <c r="C87" s="472">
        <f>C63-C79</f>
        <v>9640.539999999994</v>
      </c>
      <c r="D87" s="472">
        <f>D63-D79</f>
        <v>0</v>
      </c>
      <c r="E87" s="472">
        <f>E63-E79</f>
        <v>0</v>
      </c>
      <c r="F87" s="472">
        <f>F63-F79</f>
        <v>0</v>
      </c>
      <c r="G87" s="472">
        <f>G63-G79</f>
        <v>9640.539999999994</v>
      </c>
    </row>
    <row r="88" spans="1:7" ht="15">
      <c r="A88" s="464">
        <v>4</v>
      </c>
      <c r="B88" s="465" t="s">
        <v>342</v>
      </c>
      <c r="C88" s="472">
        <f>C64-C80</f>
        <v>76126.51000000001</v>
      </c>
      <c r="D88" s="472">
        <f>D64-D80</f>
        <v>0</v>
      </c>
      <c r="E88" s="472">
        <f>E64-E80</f>
        <v>0</v>
      </c>
      <c r="F88" s="472">
        <f>F64-F80</f>
        <v>5741.42</v>
      </c>
      <c r="G88" s="472">
        <f>G64-G80</f>
        <v>81867.93</v>
      </c>
    </row>
    <row r="89" spans="1:7" ht="15">
      <c r="A89" s="464">
        <v>5</v>
      </c>
      <c r="B89" s="465" t="s">
        <v>343</v>
      </c>
      <c r="C89" s="472">
        <f>C65-C81</f>
        <v>363341.02</v>
      </c>
      <c r="D89" s="479">
        <f>D65-D81</f>
        <v>126656.09999999998</v>
      </c>
      <c r="E89" s="472">
        <f>E65-E81</f>
        <v>0</v>
      </c>
      <c r="F89" s="472">
        <f>F65-F81</f>
        <v>12.660000000003492</v>
      </c>
      <c r="G89" s="472">
        <f>G65-G81</f>
        <v>490009.78000000026</v>
      </c>
    </row>
    <row r="90" spans="1:7" ht="15">
      <c r="A90" s="378"/>
      <c r="B90" s="277"/>
      <c r="C90" s="479">
        <f>C66-C82</f>
        <v>530833.7400000002</v>
      </c>
      <c r="D90" s="479">
        <f>D66-D82</f>
        <v>135596.88</v>
      </c>
      <c r="E90" s="472">
        <f>E66-E82</f>
        <v>0</v>
      </c>
      <c r="F90" s="472">
        <f>F66-F82</f>
        <v>15070.640000000014</v>
      </c>
      <c r="G90" s="472">
        <f>G66-G82</f>
        <v>681501.2600000007</v>
      </c>
    </row>
    <row r="91" spans="2:7" ht="15">
      <c r="B91" s="469" t="s">
        <v>516</v>
      </c>
      <c r="C91" s="470"/>
      <c r="D91" s="277"/>
      <c r="E91" s="277"/>
      <c r="F91" s="277"/>
      <c r="G91" s="277"/>
    </row>
    <row r="92" spans="1:7" ht="30">
      <c r="A92" s="423"/>
      <c r="B92" s="455" t="s">
        <v>495</v>
      </c>
      <c r="C92" s="456" t="s">
        <v>510</v>
      </c>
      <c r="D92" s="473" t="s">
        <v>511</v>
      </c>
      <c r="E92" s="456" t="s">
        <v>512</v>
      </c>
      <c r="F92" s="456" t="s">
        <v>513</v>
      </c>
      <c r="G92" s="456" t="s">
        <v>529</v>
      </c>
    </row>
    <row r="93" spans="1:7" ht="15">
      <c r="A93" s="459">
        <v>1</v>
      </c>
      <c r="B93" s="460" t="s">
        <v>501</v>
      </c>
      <c r="C93" s="472">
        <f>C53-C77</f>
        <v>806489.1699999999</v>
      </c>
      <c r="D93" s="472">
        <f>D53-D77</f>
        <v>0</v>
      </c>
      <c r="E93" s="472">
        <f>E53-E77</f>
        <v>0</v>
      </c>
      <c r="F93" s="472">
        <f>F53-F77</f>
        <v>1060.1800000000003</v>
      </c>
      <c r="G93" s="472">
        <f>G53-G77</f>
        <v>807549.3499999999</v>
      </c>
    </row>
    <row r="94" spans="1:7" ht="15">
      <c r="A94" s="464">
        <v>2</v>
      </c>
      <c r="B94" s="465" t="s">
        <v>502</v>
      </c>
      <c r="C94" s="472">
        <f>C54-C78</f>
        <v>238931.66999999993</v>
      </c>
      <c r="D94" s="472">
        <f>D54-D78</f>
        <v>32621.48999999999</v>
      </c>
      <c r="E94" s="472">
        <f>E54-E78</f>
        <v>0</v>
      </c>
      <c r="F94" s="472">
        <f>F54-F78</f>
        <v>8256.38</v>
      </c>
      <c r="G94" s="472">
        <f>G54-G78</f>
        <v>279809.54000000004</v>
      </c>
    </row>
    <row r="95" spans="1:7" ht="15">
      <c r="A95" s="464">
        <v>3</v>
      </c>
      <c r="B95" s="465" t="s">
        <v>16</v>
      </c>
      <c r="C95" s="472">
        <f>C55-C79</f>
        <v>59267.369999999995</v>
      </c>
      <c r="D95" s="472">
        <f>D55-D79</f>
        <v>0</v>
      </c>
      <c r="E95" s="472">
        <f>E55-E79</f>
        <v>0</v>
      </c>
      <c r="F95" s="472">
        <f>F55-F79</f>
        <v>0</v>
      </c>
      <c r="G95" s="472">
        <f>G55-G79</f>
        <v>59267.369999999995</v>
      </c>
    </row>
    <row r="96" spans="1:7" ht="15">
      <c r="A96" s="464">
        <v>4</v>
      </c>
      <c r="B96" s="465" t="s">
        <v>342</v>
      </c>
      <c r="C96" s="472">
        <f>C56-C80</f>
        <v>263802.51</v>
      </c>
      <c r="D96" s="472">
        <f>D56-D80</f>
        <v>200000</v>
      </c>
      <c r="E96" s="472">
        <f>E56-E80</f>
        <v>0</v>
      </c>
      <c r="F96" s="472">
        <f>F56-F80</f>
        <v>5741.42</v>
      </c>
      <c r="G96" s="472">
        <f>G56-G80</f>
        <v>469543.93000000005</v>
      </c>
    </row>
    <row r="97" spans="1:7" ht="15">
      <c r="A97" s="464">
        <v>5</v>
      </c>
      <c r="B97" s="465" t="s">
        <v>343</v>
      </c>
      <c r="C97" s="472">
        <f>C57-C81</f>
        <v>363341.02</v>
      </c>
      <c r="D97" s="479">
        <f>D57-D81</f>
        <v>495569</v>
      </c>
      <c r="E97" s="472">
        <f>E57-E81</f>
        <v>0</v>
      </c>
      <c r="F97" s="472">
        <f>F57-F81</f>
        <v>12.660000000003492</v>
      </c>
      <c r="G97" s="472">
        <f>G57-G81</f>
        <v>858922.6800000002</v>
      </c>
    </row>
    <row r="98" spans="1:7" ht="15">
      <c r="A98" s="378"/>
      <c r="B98" s="277"/>
      <c r="C98" s="479">
        <f>C58-C82</f>
        <v>1731831.7400000002</v>
      </c>
      <c r="D98" s="479">
        <f>D58-D82</f>
        <v>728190.49</v>
      </c>
      <c r="E98" s="472">
        <f>E58-E82</f>
        <v>0</v>
      </c>
      <c r="F98" s="472">
        <f>F58-F82</f>
        <v>15070.640000000014</v>
      </c>
      <c r="G98" s="472">
        <f>G58-G82</f>
        <v>2475092.870000001</v>
      </c>
    </row>
    <row r="99" spans="2:7" ht="15.75">
      <c r="B99" s="476" t="s">
        <v>532</v>
      </c>
      <c r="C99" s="277"/>
      <c r="D99" s="277"/>
      <c r="E99" s="277"/>
      <c r="F99" s="277"/>
      <c r="G99" s="277"/>
    </row>
    <row r="100" spans="2:7" ht="15">
      <c r="B100" s="157" t="s">
        <v>494</v>
      </c>
      <c r="C100" s="277"/>
      <c r="D100" s="277"/>
      <c r="E100" s="277"/>
      <c r="F100" s="277"/>
      <c r="G100" s="277"/>
    </row>
    <row r="101" spans="1:7" ht="27" customHeight="1">
      <c r="A101" s="423"/>
      <c r="B101" s="455" t="s">
        <v>495</v>
      </c>
      <c r="C101" s="456" t="s">
        <v>496</v>
      </c>
      <c r="D101" s="457" t="s">
        <v>497</v>
      </c>
      <c r="E101" s="456" t="s">
        <v>498</v>
      </c>
      <c r="F101" s="456" t="s">
        <v>499</v>
      </c>
      <c r="G101" s="456" t="s">
        <v>527</v>
      </c>
    </row>
    <row r="102" spans="1:7" ht="15">
      <c r="A102" s="459">
        <v>1</v>
      </c>
      <c r="B102" s="460" t="s">
        <v>501</v>
      </c>
      <c r="C102" s="477">
        <f>28274+1545597</f>
        <v>1573871</v>
      </c>
      <c r="D102" s="462"/>
      <c r="E102" s="463"/>
      <c r="F102" s="320"/>
      <c r="G102" s="320">
        <f>C102+D102+E102+F102</f>
        <v>1573871</v>
      </c>
    </row>
    <row r="103" spans="1:8" ht="15">
      <c r="A103" s="464">
        <v>2</v>
      </c>
      <c r="B103" s="465" t="s">
        <v>502</v>
      </c>
      <c r="C103" s="466">
        <f>2000+745235</f>
        <v>747235</v>
      </c>
      <c r="D103" s="462">
        <v>100000</v>
      </c>
      <c r="E103" s="463"/>
      <c r="F103" s="320"/>
      <c r="G103" s="320">
        <f>C103+D103+E103+F103</f>
        <v>847235</v>
      </c>
      <c r="H103" s="71"/>
    </row>
    <row r="104" spans="1:7" ht="15">
      <c r="A104" s="464">
        <v>3</v>
      </c>
      <c r="B104" s="465" t="s">
        <v>16</v>
      </c>
      <c r="C104" s="466">
        <v>52800</v>
      </c>
      <c r="D104" s="462"/>
      <c r="E104" s="463"/>
      <c r="F104" s="320"/>
      <c r="G104" s="320">
        <f>C104+D104+E104+F104</f>
        <v>52800</v>
      </c>
    </row>
    <row r="105" spans="1:7" ht="15">
      <c r="A105" s="464">
        <v>4</v>
      </c>
      <c r="B105" s="465" t="s">
        <v>342</v>
      </c>
      <c r="C105" s="467"/>
      <c r="D105" s="462"/>
      <c r="E105" s="463"/>
      <c r="F105" s="320"/>
      <c r="G105" s="320">
        <f>C105+D105+E105+F105</f>
        <v>0</v>
      </c>
    </row>
    <row r="106" spans="1:7" ht="15">
      <c r="A106" s="464">
        <v>5</v>
      </c>
      <c r="B106" s="465" t="s">
        <v>343</v>
      </c>
      <c r="C106" s="467">
        <v>30000</v>
      </c>
      <c r="D106" s="462">
        <v>30000</v>
      </c>
      <c r="E106" s="463"/>
      <c r="F106" s="320"/>
      <c r="G106" s="320">
        <f>C106+D106+E106+F106</f>
        <v>60000</v>
      </c>
    </row>
    <row r="107" spans="1:7" ht="15">
      <c r="A107" s="378"/>
      <c r="B107" s="277"/>
      <c r="C107" s="320">
        <f>C102+C103+C104+C105+C106</f>
        <v>2403906</v>
      </c>
      <c r="D107" s="471">
        <f>D102+D103+D104+D105+D106</f>
        <v>130000</v>
      </c>
      <c r="E107" s="320">
        <f>E102+E103+E104+E105+E106</f>
        <v>0</v>
      </c>
      <c r="F107" s="320">
        <f>F102+F103+F104+F105+F106</f>
        <v>0</v>
      </c>
      <c r="G107" s="320">
        <f>C107+D107+E107+F107</f>
        <v>2533906</v>
      </c>
    </row>
    <row r="108" spans="2:7" ht="15">
      <c r="B108" s="469" t="s">
        <v>503</v>
      </c>
      <c r="C108" s="470"/>
      <c r="D108" s="277"/>
      <c r="E108" s="277"/>
      <c r="F108" s="277"/>
      <c r="G108" s="277"/>
    </row>
    <row r="109" spans="1:7" ht="27.75" customHeight="1">
      <c r="A109" s="423"/>
      <c r="B109" s="455" t="s">
        <v>495</v>
      </c>
      <c r="C109" s="456" t="s">
        <v>504</v>
      </c>
      <c r="D109" s="457" t="s">
        <v>505</v>
      </c>
      <c r="E109" s="456" t="s">
        <v>506</v>
      </c>
      <c r="F109" s="456" t="s">
        <v>507</v>
      </c>
      <c r="G109" s="456" t="s">
        <v>528</v>
      </c>
    </row>
    <row r="110" spans="1:7" ht="15">
      <c r="A110" s="459">
        <v>1</v>
      </c>
      <c r="B110" s="460" t="s">
        <v>501</v>
      </c>
      <c r="C110" s="477">
        <f>11764.75+856467.18</f>
        <v>868231.93</v>
      </c>
      <c r="D110" s="462"/>
      <c r="E110" s="463"/>
      <c r="F110" s="320"/>
      <c r="G110" s="320">
        <f>C110+D110+E110+F110</f>
        <v>868231.93</v>
      </c>
    </row>
    <row r="111" spans="1:8" ht="15">
      <c r="A111" s="464">
        <v>2</v>
      </c>
      <c r="B111" s="465" t="s">
        <v>502</v>
      </c>
      <c r="C111" s="467">
        <v>708227</v>
      </c>
      <c r="D111" s="462">
        <v>0</v>
      </c>
      <c r="E111" s="463"/>
      <c r="F111" s="320"/>
      <c r="G111" s="320">
        <f>C111+D111+E111+F111</f>
        <v>708227</v>
      </c>
      <c r="H111" s="71"/>
    </row>
    <row r="112" spans="1:8" ht="15">
      <c r="A112" s="464">
        <v>3</v>
      </c>
      <c r="B112" s="465" t="s">
        <v>16</v>
      </c>
      <c r="C112" s="467">
        <v>35021</v>
      </c>
      <c r="D112" s="462"/>
      <c r="E112" s="463"/>
      <c r="F112" s="320"/>
      <c r="G112" s="320">
        <f>C112+D112+E112+F112</f>
        <v>35021</v>
      </c>
      <c r="H112" s="71"/>
    </row>
    <row r="113" spans="1:7" ht="15">
      <c r="A113" s="464">
        <v>4</v>
      </c>
      <c r="B113" s="465" t="s">
        <v>342</v>
      </c>
      <c r="C113" s="467"/>
      <c r="D113" s="462"/>
      <c r="E113" s="463"/>
      <c r="F113" s="320"/>
      <c r="G113" s="320">
        <f>C113+D113+E113+F113</f>
        <v>0</v>
      </c>
    </row>
    <row r="114" spans="1:7" ht="15">
      <c r="A114" s="464">
        <v>5</v>
      </c>
      <c r="B114" s="465" t="s">
        <v>343</v>
      </c>
      <c r="C114" s="467">
        <v>30000</v>
      </c>
      <c r="D114" s="462">
        <v>0</v>
      </c>
      <c r="E114" s="463"/>
      <c r="F114" s="320"/>
      <c r="G114" s="320">
        <f>C114+D114+E114+F114</f>
        <v>30000</v>
      </c>
    </row>
    <row r="115" spans="1:7" ht="15">
      <c r="A115" s="378"/>
      <c r="B115" s="277"/>
      <c r="C115" s="320">
        <f>C110+C111+C112+C113+C114</f>
        <v>1641479.9300000002</v>
      </c>
      <c r="D115" s="471">
        <f>D110+D111+D112+D113+D114</f>
        <v>0</v>
      </c>
      <c r="E115" s="320">
        <f>E110+E111+E112+E113+E114</f>
        <v>0</v>
      </c>
      <c r="F115" s="320">
        <f>F110+F111+F112+F113+F114</f>
        <v>0</v>
      </c>
      <c r="G115" s="320">
        <f>C115+D115+E115+F115</f>
        <v>1641479.9300000002</v>
      </c>
    </row>
    <row r="116" spans="2:7" ht="12" customHeight="1">
      <c r="B116" s="469" t="s">
        <v>509</v>
      </c>
      <c r="C116" s="277"/>
      <c r="D116" s="277"/>
      <c r="E116" s="277"/>
      <c r="F116" s="277"/>
      <c r="G116" s="277"/>
    </row>
    <row r="117" spans="1:7" ht="30">
      <c r="A117" s="423"/>
      <c r="B117" s="455" t="s">
        <v>495</v>
      </c>
      <c r="C117" s="456" t="s">
        <v>504</v>
      </c>
      <c r="D117" s="457" t="s">
        <v>505</v>
      </c>
      <c r="E117" s="456" t="s">
        <v>506</v>
      </c>
      <c r="F117" s="456" t="s">
        <v>507</v>
      </c>
      <c r="G117" s="456" t="s">
        <v>528</v>
      </c>
    </row>
    <row r="118" spans="1:7" ht="15">
      <c r="A118" s="459">
        <v>1</v>
      </c>
      <c r="B118" s="460" t="s">
        <v>501</v>
      </c>
      <c r="C118" s="472">
        <f>C102-C110</f>
        <v>705639.07</v>
      </c>
      <c r="D118" s="472">
        <f>D102-D110</f>
        <v>0</v>
      </c>
      <c r="E118" s="472">
        <f>E102-E110</f>
        <v>0</v>
      </c>
      <c r="F118" s="472">
        <f>F102-F110</f>
        <v>0</v>
      </c>
      <c r="G118" s="472">
        <f>G102-G110</f>
        <v>705639.07</v>
      </c>
    </row>
    <row r="119" spans="1:7" ht="15">
      <c r="A119" s="464">
        <v>2</v>
      </c>
      <c r="B119" s="465" t="s">
        <v>502</v>
      </c>
      <c r="C119" s="472">
        <f>C103-C111</f>
        <v>39008</v>
      </c>
      <c r="D119" s="472">
        <f>D103-D111</f>
        <v>100000</v>
      </c>
      <c r="E119" s="472">
        <f>E103-E111</f>
        <v>0</v>
      </c>
      <c r="F119" s="472">
        <f>F103-F111</f>
        <v>0</v>
      </c>
      <c r="G119" s="472">
        <f>G103-G111</f>
        <v>139008</v>
      </c>
    </row>
    <row r="120" spans="1:7" ht="15">
      <c r="A120" s="464">
        <v>3</v>
      </c>
      <c r="B120" s="465" t="s">
        <v>16</v>
      </c>
      <c r="C120" s="472">
        <f>C104-C112</f>
        <v>17779</v>
      </c>
      <c r="D120" s="472">
        <f>D104-D112</f>
        <v>0</v>
      </c>
      <c r="E120" s="472">
        <f>E104-E112</f>
        <v>0</v>
      </c>
      <c r="F120" s="472">
        <f>F104-F112</f>
        <v>0</v>
      </c>
      <c r="G120" s="472">
        <f>G104-G112</f>
        <v>17779</v>
      </c>
    </row>
    <row r="121" spans="1:7" ht="15">
      <c r="A121" s="464">
        <v>4</v>
      </c>
      <c r="B121" s="465" t="s">
        <v>342</v>
      </c>
      <c r="C121" s="472">
        <f>C105-C113</f>
        <v>0</v>
      </c>
      <c r="D121" s="472">
        <f>D105-D113</f>
        <v>0</v>
      </c>
      <c r="E121" s="472">
        <f>E105-E113</f>
        <v>0</v>
      </c>
      <c r="F121" s="472">
        <f>F105-F113</f>
        <v>0</v>
      </c>
      <c r="G121" s="472">
        <f>G105-G113</f>
        <v>0</v>
      </c>
    </row>
    <row r="122" spans="1:7" ht="15">
      <c r="A122" s="464">
        <v>5</v>
      </c>
      <c r="B122" s="465" t="s">
        <v>343</v>
      </c>
      <c r="C122" s="472">
        <f>C106-C114</f>
        <v>0</v>
      </c>
      <c r="D122" s="472">
        <f>D106-D114</f>
        <v>30000</v>
      </c>
      <c r="E122" s="472">
        <f>E106-E114</f>
        <v>0</v>
      </c>
      <c r="F122" s="472">
        <f>F106-F114</f>
        <v>0</v>
      </c>
      <c r="G122" s="472">
        <f>G106-G114</f>
        <v>30000</v>
      </c>
    </row>
    <row r="123" spans="1:7" ht="15">
      <c r="A123" s="378"/>
      <c r="B123" s="277"/>
      <c r="C123" s="472">
        <f>C107-C115</f>
        <v>762426.0699999998</v>
      </c>
      <c r="D123" s="472">
        <f>D107-D115</f>
        <v>130000</v>
      </c>
      <c r="E123" s="472">
        <f>E107-E115</f>
        <v>0</v>
      </c>
      <c r="F123" s="472">
        <f>F107-F115</f>
        <v>0</v>
      </c>
      <c r="G123" s="472">
        <f>G107-G115</f>
        <v>892426.0699999998</v>
      </c>
    </row>
    <row r="124" spans="2:7" ht="12.75" customHeight="1">
      <c r="B124" s="469" t="s">
        <v>7</v>
      </c>
      <c r="C124" s="470"/>
      <c r="D124" s="277"/>
      <c r="E124" s="277"/>
      <c r="F124" s="277"/>
      <c r="G124" s="277"/>
    </row>
    <row r="125" spans="1:8" ht="30">
      <c r="A125" s="423"/>
      <c r="B125" s="455" t="s">
        <v>495</v>
      </c>
      <c r="C125" s="456" t="s">
        <v>510</v>
      </c>
      <c r="D125" s="473" t="s">
        <v>511</v>
      </c>
      <c r="E125" s="456" t="s">
        <v>512</v>
      </c>
      <c r="F125" s="456" t="s">
        <v>513</v>
      </c>
      <c r="G125" s="456" t="s">
        <v>529</v>
      </c>
      <c r="H125" s="481" t="s">
        <v>521</v>
      </c>
    </row>
    <row r="126" spans="1:8" ht="15">
      <c r="A126" s="459">
        <v>1</v>
      </c>
      <c r="B126" s="460" t="s">
        <v>501</v>
      </c>
      <c r="C126" s="477">
        <f>11764.75+856467.18</f>
        <v>868231.93</v>
      </c>
      <c r="D126" s="462"/>
      <c r="E126" s="463"/>
      <c r="F126" s="320"/>
      <c r="G126" s="320">
        <f>C126+D126+E126+F126</f>
        <v>868231.93</v>
      </c>
      <c r="H126" s="475">
        <f>G126/G110</f>
        <v>1</v>
      </c>
    </row>
    <row r="127" spans="1:8" ht="15">
      <c r="A127" s="464">
        <v>2</v>
      </c>
      <c r="B127" s="465" t="s">
        <v>502</v>
      </c>
      <c r="C127" s="467">
        <v>615329.32</v>
      </c>
      <c r="D127" s="462">
        <v>0</v>
      </c>
      <c r="E127" s="463"/>
      <c r="F127" s="320"/>
      <c r="G127" s="320">
        <f>C127+D127+E127+F127</f>
        <v>615329.32</v>
      </c>
      <c r="H127" s="475">
        <f>G127/G111</f>
        <v>0.8688306432824503</v>
      </c>
    </row>
    <row r="128" spans="1:8" ht="15">
      <c r="A128" s="464">
        <v>3</v>
      </c>
      <c r="B128" s="465" t="s">
        <v>16</v>
      </c>
      <c r="C128" s="467">
        <v>33501.13</v>
      </c>
      <c r="D128" s="462"/>
      <c r="E128" s="463"/>
      <c r="F128" s="320"/>
      <c r="G128" s="320">
        <f>C128+D128+E128+F128</f>
        <v>33501.13</v>
      </c>
      <c r="H128" s="475">
        <f>G128/G112</f>
        <v>0.9566011821478541</v>
      </c>
    </row>
    <row r="129" spans="1:8" ht="15">
      <c r="A129" s="464">
        <v>4</v>
      </c>
      <c r="B129" s="465" t="s">
        <v>342</v>
      </c>
      <c r="C129" s="467"/>
      <c r="D129" s="462"/>
      <c r="E129" s="463"/>
      <c r="F129" s="320"/>
      <c r="G129" s="320">
        <f>C129+D129+E129+F129</f>
        <v>0</v>
      </c>
      <c r="H129" s="475" t="e">
        <f>G129/G113</f>
        <v>#DIV/0!</v>
      </c>
    </row>
    <row r="130" spans="1:8" ht="15">
      <c r="A130" s="464">
        <v>5</v>
      </c>
      <c r="B130" s="465" t="s">
        <v>343</v>
      </c>
      <c r="C130" s="467">
        <v>24685</v>
      </c>
      <c r="D130" s="462">
        <v>0</v>
      </c>
      <c r="E130" s="463"/>
      <c r="F130" s="320"/>
      <c r="G130" s="320">
        <f>C130+D130+E130+F130</f>
        <v>24685</v>
      </c>
      <c r="H130" s="475">
        <f>G130/G114</f>
        <v>0.8228333333333333</v>
      </c>
    </row>
    <row r="131" spans="1:8" ht="15">
      <c r="A131" s="378"/>
      <c r="B131" s="277"/>
      <c r="C131" s="320">
        <f>C126+C127+C128+C129+C130</f>
        <v>1541747.38</v>
      </c>
      <c r="D131" s="320">
        <f>D126+D127+D128+D129+D130</f>
        <v>0</v>
      </c>
      <c r="E131" s="320">
        <f>E126+E127+E128+E129+E130</f>
        <v>0</v>
      </c>
      <c r="F131" s="320">
        <f>F126+F127+F128+F129+F130</f>
        <v>0</v>
      </c>
      <c r="G131" s="320">
        <f>C131+D131+E131+F131</f>
        <v>1541747.38</v>
      </c>
      <c r="H131" s="475">
        <f>G131/G115</f>
        <v>0.9392422970410609</v>
      </c>
    </row>
    <row r="132" spans="2:7" ht="15">
      <c r="B132" s="469" t="s">
        <v>515</v>
      </c>
      <c r="C132" s="470"/>
      <c r="D132" s="277"/>
      <c r="E132" s="277"/>
      <c r="F132" s="277"/>
      <c r="G132" s="277"/>
    </row>
    <row r="133" spans="1:7" ht="30">
      <c r="A133" s="423"/>
      <c r="B133" s="455" t="s">
        <v>495</v>
      </c>
      <c r="C133" s="456" t="s">
        <v>510</v>
      </c>
      <c r="D133" s="473" t="s">
        <v>511</v>
      </c>
      <c r="E133" s="456" t="s">
        <v>512</v>
      </c>
      <c r="F133" s="456" t="s">
        <v>513</v>
      </c>
      <c r="G133" s="456" t="s">
        <v>529</v>
      </c>
    </row>
    <row r="134" spans="1:7" ht="15">
      <c r="A134" s="459">
        <v>1</v>
      </c>
      <c r="B134" s="460" t="s">
        <v>501</v>
      </c>
      <c r="C134" s="472">
        <f>C110-C126</f>
        <v>0</v>
      </c>
      <c r="D134" s="472">
        <f>D110-D126</f>
        <v>0</v>
      </c>
      <c r="E134" s="472">
        <f>E110-E126</f>
        <v>0</v>
      </c>
      <c r="F134" s="472">
        <f>F110-F126</f>
        <v>0</v>
      </c>
      <c r="G134" s="472">
        <f>G110-G126</f>
        <v>0</v>
      </c>
    </row>
    <row r="135" spans="1:7" ht="15">
      <c r="A135" s="464">
        <v>2</v>
      </c>
      <c r="B135" s="465" t="s">
        <v>502</v>
      </c>
      <c r="C135" s="472">
        <f>C111-C127</f>
        <v>92897.68000000005</v>
      </c>
      <c r="D135" s="472">
        <f>D111-D127</f>
        <v>0</v>
      </c>
      <c r="E135" s="472">
        <f>E111-E127</f>
        <v>0</v>
      </c>
      <c r="F135" s="472">
        <f>F111-F127</f>
        <v>0</v>
      </c>
      <c r="G135" s="472">
        <f>G111-G127</f>
        <v>92897.68000000005</v>
      </c>
    </row>
    <row r="136" spans="1:7" ht="15">
      <c r="A136" s="464">
        <v>3</v>
      </c>
      <c r="B136" s="465" t="s">
        <v>16</v>
      </c>
      <c r="C136" s="472">
        <f>C112-C128</f>
        <v>1519.8700000000026</v>
      </c>
      <c r="D136" s="472">
        <f>D112-D128</f>
        <v>0</v>
      </c>
      <c r="E136" s="472">
        <f>E112-E128</f>
        <v>0</v>
      </c>
      <c r="F136" s="472">
        <f>F112-F128</f>
        <v>0</v>
      </c>
      <c r="G136" s="472">
        <f>G112-G128</f>
        <v>1519.8700000000026</v>
      </c>
    </row>
    <row r="137" spans="1:7" ht="15">
      <c r="A137" s="464">
        <v>4</v>
      </c>
      <c r="B137" s="465" t="s">
        <v>342</v>
      </c>
      <c r="C137" s="472">
        <f>C113-C129</f>
        <v>0</v>
      </c>
      <c r="D137" s="472">
        <f>D113-D129</f>
        <v>0</v>
      </c>
      <c r="E137" s="472">
        <f>E113-E129</f>
        <v>0</v>
      </c>
      <c r="F137" s="472">
        <f>F113-F129</f>
        <v>0</v>
      </c>
      <c r="G137" s="472">
        <f>G113-G129</f>
        <v>0</v>
      </c>
    </row>
    <row r="138" spans="1:7" ht="15">
      <c r="A138" s="464">
        <v>5</v>
      </c>
      <c r="B138" s="465" t="s">
        <v>343</v>
      </c>
      <c r="C138" s="472">
        <f>C114-C130</f>
        <v>5315</v>
      </c>
      <c r="D138" s="472">
        <f>D114-D130</f>
        <v>0</v>
      </c>
      <c r="E138" s="472">
        <f>E114-E130</f>
        <v>0</v>
      </c>
      <c r="F138" s="472">
        <f>F114-F130</f>
        <v>0</v>
      </c>
      <c r="G138" s="472">
        <f>G114-G130</f>
        <v>5315</v>
      </c>
    </row>
    <row r="139" spans="1:7" ht="15">
      <c r="A139" s="378"/>
      <c r="B139" s="277"/>
      <c r="C139" s="472">
        <f>C115-C131</f>
        <v>99732.55000000028</v>
      </c>
      <c r="D139" s="472">
        <f>D115-D131</f>
        <v>0</v>
      </c>
      <c r="E139" s="472">
        <f>E115-E131</f>
        <v>0</v>
      </c>
      <c r="F139" s="472">
        <f>F115-F131</f>
        <v>0</v>
      </c>
      <c r="G139" s="472">
        <f>G115-G131</f>
        <v>99732.55000000028</v>
      </c>
    </row>
    <row r="140" spans="2:7" ht="15">
      <c r="B140" s="469" t="s">
        <v>516</v>
      </c>
      <c r="C140" s="470"/>
      <c r="D140" s="277"/>
      <c r="E140" s="277"/>
      <c r="F140" s="277"/>
      <c r="G140" s="277"/>
    </row>
    <row r="141" spans="1:7" ht="30">
      <c r="A141" s="423"/>
      <c r="B141" s="455" t="s">
        <v>495</v>
      </c>
      <c r="C141" s="456" t="s">
        <v>510</v>
      </c>
      <c r="D141" s="473" t="s">
        <v>511</v>
      </c>
      <c r="E141" s="456" t="s">
        <v>512</v>
      </c>
      <c r="F141" s="456" t="s">
        <v>513</v>
      </c>
      <c r="G141" s="456" t="s">
        <v>529</v>
      </c>
    </row>
    <row r="142" spans="1:7" ht="15">
      <c r="A142" s="459">
        <v>1</v>
      </c>
      <c r="B142" s="460" t="s">
        <v>501</v>
      </c>
      <c r="C142" s="472">
        <f>C102-C126</f>
        <v>705639.07</v>
      </c>
      <c r="D142" s="472">
        <f>D102-D126</f>
        <v>0</v>
      </c>
      <c r="E142" s="472">
        <f>E102-E126</f>
        <v>0</v>
      </c>
      <c r="F142" s="472">
        <f>F102-F126</f>
        <v>0</v>
      </c>
      <c r="G142" s="472">
        <f>G102-G126</f>
        <v>705639.07</v>
      </c>
    </row>
    <row r="143" spans="1:7" ht="15">
      <c r="A143" s="464">
        <v>2</v>
      </c>
      <c r="B143" s="465" t="s">
        <v>502</v>
      </c>
      <c r="C143" s="472">
        <f>C103-C127</f>
        <v>131905.68000000005</v>
      </c>
      <c r="D143" s="472">
        <f>D103-D127</f>
        <v>100000</v>
      </c>
      <c r="E143" s="472">
        <f>E103-E127</f>
        <v>0</v>
      </c>
      <c r="F143" s="472">
        <f>F103-F127</f>
        <v>0</v>
      </c>
      <c r="G143" s="472">
        <f>G103-G127</f>
        <v>231905.68000000005</v>
      </c>
    </row>
    <row r="144" spans="1:7" ht="15">
      <c r="A144" s="464">
        <v>3</v>
      </c>
      <c r="B144" s="465" t="s">
        <v>16</v>
      </c>
      <c r="C144" s="472">
        <f>C104-C128</f>
        <v>19298.870000000003</v>
      </c>
      <c r="D144" s="472">
        <f>D104-D128</f>
        <v>0</v>
      </c>
      <c r="E144" s="472">
        <f>E104-E128</f>
        <v>0</v>
      </c>
      <c r="F144" s="472">
        <f>F104-F128</f>
        <v>0</v>
      </c>
      <c r="G144" s="472">
        <f>G104-G128</f>
        <v>19298.870000000003</v>
      </c>
    </row>
    <row r="145" spans="1:7" ht="15">
      <c r="A145" s="464">
        <v>4</v>
      </c>
      <c r="B145" s="465" t="s">
        <v>342</v>
      </c>
      <c r="C145" s="472">
        <f>C105-C129</f>
        <v>0</v>
      </c>
      <c r="D145" s="472">
        <f>D105-D129</f>
        <v>0</v>
      </c>
      <c r="E145" s="472">
        <f>E105-E129</f>
        <v>0</v>
      </c>
      <c r="F145" s="472">
        <f>F105-F129</f>
        <v>0</v>
      </c>
      <c r="G145" s="472">
        <f>G105-G129</f>
        <v>0</v>
      </c>
    </row>
    <row r="146" spans="1:7" ht="15">
      <c r="A146" s="464">
        <v>5</v>
      </c>
      <c r="B146" s="465" t="s">
        <v>343</v>
      </c>
      <c r="C146" s="472">
        <f>C106-C130</f>
        <v>5315</v>
      </c>
      <c r="D146" s="472">
        <f>D106-D130</f>
        <v>30000</v>
      </c>
      <c r="E146" s="472">
        <f>E106-E130</f>
        <v>0</v>
      </c>
      <c r="F146" s="472">
        <f>F106-F130</f>
        <v>0</v>
      </c>
      <c r="G146" s="472">
        <f>G106-G130</f>
        <v>35315</v>
      </c>
    </row>
    <row r="147" spans="1:7" ht="15">
      <c r="A147" s="378"/>
      <c r="B147" s="277"/>
      <c r="C147" s="472">
        <f>C107-C131</f>
        <v>862158.6200000001</v>
      </c>
      <c r="D147" s="472">
        <f>D107-D131</f>
        <v>130000</v>
      </c>
      <c r="E147" s="472">
        <f>E107-E131</f>
        <v>0</v>
      </c>
      <c r="F147" s="472">
        <f>F107-F131</f>
        <v>0</v>
      </c>
      <c r="G147" s="472">
        <f>G107-G131</f>
        <v>992158.6200000001</v>
      </c>
    </row>
    <row r="148" spans="1:7" ht="15.75">
      <c r="A148" s="482"/>
      <c r="B148" s="483" t="s">
        <v>533</v>
      </c>
      <c r="C148" s="484"/>
      <c r="D148" s="484"/>
      <c r="E148" s="484"/>
      <c r="F148" s="484"/>
      <c r="G148" s="484"/>
    </row>
    <row r="149" spans="1:7" ht="15">
      <c r="A149" s="482"/>
      <c r="B149" s="485" t="s">
        <v>494</v>
      </c>
      <c r="C149" s="484"/>
      <c r="D149" s="484"/>
      <c r="E149" s="484"/>
      <c r="F149" s="484"/>
      <c r="G149" s="484"/>
    </row>
    <row r="150" spans="1:7" ht="24.75" customHeight="1">
      <c r="A150" s="445"/>
      <c r="B150" s="486" t="s">
        <v>495</v>
      </c>
      <c r="C150" s="487" t="s">
        <v>496</v>
      </c>
      <c r="D150" s="488" t="s">
        <v>497</v>
      </c>
      <c r="E150" s="487" t="s">
        <v>498</v>
      </c>
      <c r="F150" s="487" t="s">
        <v>499</v>
      </c>
      <c r="G150" s="487" t="s">
        <v>527</v>
      </c>
    </row>
    <row r="151" spans="1:7" ht="15">
      <c r="A151" s="459">
        <v>1</v>
      </c>
      <c r="B151" s="460" t="s">
        <v>501</v>
      </c>
      <c r="C151" s="467">
        <v>131055</v>
      </c>
      <c r="D151" s="320"/>
      <c r="E151" s="320"/>
      <c r="F151" s="320"/>
      <c r="G151" s="320">
        <f>C151+D151+E151+F151</f>
        <v>131055</v>
      </c>
    </row>
    <row r="152" spans="1:7" ht="15">
      <c r="A152" s="464">
        <v>2</v>
      </c>
      <c r="B152" s="465" t="s">
        <v>502</v>
      </c>
      <c r="C152" s="467">
        <v>50000</v>
      </c>
      <c r="D152" s="320"/>
      <c r="E152" s="320"/>
      <c r="F152" s="320"/>
      <c r="G152" s="320">
        <f>C152+D152+E152+F152</f>
        <v>50000</v>
      </c>
    </row>
    <row r="153" spans="1:7" ht="15">
      <c r="A153" s="464">
        <v>3</v>
      </c>
      <c r="B153" s="465" t="s">
        <v>16</v>
      </c>
      <c r="C153" s="467">
        <v>5000</v>
      </c>
      <c r="D153" s="320"/>
      <c r="E153" s="320"/>
      <c r="F153" s="320"/>
      <c r="G153" s="320">
        <f>C153+D153+E153+F153</f>
        <v>5000</v>
      </c>
    </row>
    <row r="154" spans="1:7" ht="15">
      <c r="A154" s="464">
        <v>4</v>
      </c>
      <c r="B154" s="465" t="s">
        <v>342</v>
      </c>
      <c r="C154" s="467">
        <v>30000</v>
      </c>
      <c r="D154" s="320">
        <v>20000</v>
      </c>
      <c r="E154" s="320"/>
      <c r="F154" s="320"/>
      <c r="G154" s="320">
        <f>C154+D154+E154+F154</f>
        <v>50000</v>
      </c>
    </row>
    <row r="155" spans="1:7" ht="15">
      <c r="A155" s="464">
        <v>5</v>
      </c>
      <c r="B155" s="465" t="s">
        <v>343</v>
      </c>
      <c r="C155" s="467">
        <v>50000</v>
      </c>
      <c r="D155" s="320"/>
      <c r="E155" s="320"/>
      <c r="F155" s="320"/>
      <c r="G155" s="320">
        <f>C155+D155+E155+F155</f>
        <v>50000</v>
      </c>
    </row>
    <row r="156" spans="1:7" ht="15">
      <c r="A156" s="378"/>
      <c r="B156" s="277"/>
      <c r="C156" s="320">
        <f>C151+C152+C153+C154+C155</f>
        <v>266055</v>
      </c>
      <c r="D156" s="320">
        <f>D151+D152+D153+D154+D155</f>
        <v>20000</v>
      </c>
      <c r="E156" s="320">
        <f>E151+E152+E153+E154+E155</f>
        <v>0</v>
      </c>
      <c r="F156" s="320">
        <f>F151+F152+F153+F154+F155</f>
        <v>0</v>
      </c>
      <c r="G156" s="320">
        <f>C156+D156+E156+F156</f>
        <v>286055</v>
      </c>
    </row>
    <row r="157" spans="2:7" ht="15">
      <c r="B157" s="469" t="s">
        <v>503</v>
      </c>
      <c r="C157" s="470"/>
      <c r="D157" s="277"/>
      <c r="E157" s="277"/>
      <c r="F157" s="277"/>
      <c r="G157" s="277"/>
    </row>
    <row r="158" spans="1:7" ht="24.75" customHeight="1">
      <c r="A158" s="423"/>
      <c r="B158" s="455" t="s">
        <v>495</v>
      </c>
      <c r="C158" s="456" t="s">
        <v>504</v>
      </c>
      <c r="D158" s="457" t="s">
        <v>505</v>
      </c>
      <c r="E158" s="456" t="s">
        <v>506</v>
      </c>
      <c r="F158" s="456" t="s">
        <v>507</v>
      </c>
      <c r="G158" s="456" t="s">
        <v>528</v>
      </c>
    </row>
    <row r="159" spans="1:7" ht="15">
      <c r="A159" s="459">
        <v>1</v>
      </c>
      <c r="B159" s="460" t="s">
        <v>501</v>
      </c>
      <c r="C159" s="467">
        <v>67117.52</v>
      </c>
      <c r="D159" s="320"/>
      <c r="E159" s="320"/>
      <c r="F159" s="320"/>
      <c r="G159" s="320">
        <f>C159+D159+E159+F159</f>
        <v>67117.52</v>
      </c>
    </row>
    <row r="160" spans="1:7" ht="15">
      <c r="A160" s="464">
        <v>2</v>
      </c>
      <c r="B160" s="465" t="s">
        <v>502</v>
      </c>
      <c r="C160" s="467">
        <v>33471</v>
      </c>
      <c r="D160" s="320"/>
      <c r="E160" s="320"/>
      <c r="F160" s="320"/>
      <c r="G160" s="320">
        <f>C160+D160+E160+F160</f>
        <v>33471</v>
      </c>
    </row>
    <row r="161" spans="1:7" ht="15">
      <c r="A161" s="464">
        <v>3</v>
      </c>
      <c r="B161" s="465" t="s">
        <v>16</v>
      </c>
      <c r="C161" s="467">
        <v>2500</v>
      </c>
      <c r="D161" s="320"/>
      <c r="E161" s="320"/>
      <c r="F161" s="320"/>
      <c r="G161" s="320">
        <f>C161+D161+E161+F161</f>
        <v>2500</v>
      </c>
    </row>
    <row r="162" spans="1:7" ht="15">
      <c r="A162" s="464">
        <v>4</v>
      </c>
      <c r="B162" s="465" t="s">
        <v>342</v>
      </c>
      <c r="C162" s="467">
        <v>16700</v>
      </c>
      <c r="D162" s="320">
        <v>7000</v>
      </c>
      <c r="E162" s="320"/>
      <c r="F162" s="320"/>
      <c r="G162" s="320">
        <f>C162+D162+E162+F162</f>
        <v>23700</v>
      </c>
    </row>
    <row r="163" spans="1:8" ht="15">
      <c r="A163" s="464">
        <v>5</v>
      </c>
      <c r="B163" s="465" t="s">
        <v>343</v>
      </c>
      <c r="C163" s="467">
        <v>50000</v>
      </c>
      <c r="D163" s="320"/>
      <c r="E163" s="320"/>
      <c r="F163" s="320"/>
      <c r="G163" s="320">
        <f>C163+D163+E163+F163</f>
        <v>50000</v>
      </c>
      <c r="H163" s="76"/>
    </row>
    <row r="164" spans="1:7" ht="15">
      <c r="A164" s="378"/>
      <c r="B164" s="277"/>
      <c r="C164" s="320">
        <f>C159+C160+C161+C162+C163</f>
        <v>169788.52000000002</v>
      </c>
      <c r="D164" s="320">
        <f>D159+D160+D161+D162+D163</f>
        <v>7000</v>
      </c>
      <c r="E164" s="320">
        <f>E159+E160+E161+E162+E163</f>
        <v>0</v>
      </c>
      <c r="F164" s="320">
        <f>F159+F160+F161+F162+F163</f>
        <v>0</v>
      </c>
      <c r="G164" s="320">
        <f>C164+D164+E164+F164</f>
        <v>176788.52000000002</v>
      </c>
    </row>
    <row r="165" spans="2:7" ht="15">
      <c r="B165" s="469" t="s">
        <v>509</v>
      </c>
      <c r="C165" s="277"/>
      <c r="D165" s="277"/>
      <c r="E165" s="277"/>
      <c r="F165" s="277"/>
      <c r="G165" s="277"/>
    </row>
    <row r="166" spans="1:7" ht="30">
      <c r="A166" s="423"/>
      <c r="B166" s="455" t="s">
        <v>495</v>
      </c>
      <c r="C166" s="456" t="s">
        <v>504</v>
      </c>
      <c r="D166" s="457" t="s">
        <v>505</v>
      </c>
      <c r="E166" s="456" t="s">
        <v>506</v>
      </c>
      <c r="F166" s="456" t="s">
        <v>507</v>
      </c>
      <c r="G166" s="456" t="s">
        <v>528</v>
      </c>
    </row>
    <row r="167" spans="1:7" ht="15">
      <c r="A167" s="459">
        <v>1</v>
      </c>
      <c r="B167" s="460" t="s">
        <v>501</v>
      </c>
      <c r="C167" s="320">
        <f>C151-C159</f>
        <v>63937.479999999996</v>
      </c>
      <c r="D167" s="472">
        <f>D151-D159</f>
        <v>0</v>
      </c>
      <c r="E167" s="472">
        <f>E151-E159</f>
        <v>0</v>
      </c>
      <c r="F167" s="472">
        <f>F151-F159</f>
        <v>0</v>
      </c>
      <c r="G167" s="472">
        <f>G151-G159</f>
        <v>63937.479999999996</v>
      </c>
    </row>
    <row r="168" spans="1:7" ht="15">
      <c r="A168" s="464">
        <v>2</v>
      </c>
      <c r="B168" s="465" t="s">
        <v>502</v>
      </c>
      <c r="C168" s="320">
        <f>C152-C160</f>
        <v>16529</v>
      </c>
      <c r="D168" s="472">
        <f>D152-D160</f>
        <v>0</v>
      </c>
      <c r="E168" s="472">
        <f>E152-E160</f>
        <v>0</v>
      </c>
      <c r="F168" s="472">
        <f>F152-F160</f>
        <v>0</v>
      </c>
      <c r="G168" s="472">
        <f>G152-G160</f>
        <v>16529</v>
      </c>
    </row>
    <row r="169" spans="1:7" ht="15">
      <c r="A169" s="464">
        <v>3</v>
      </c>
      <c r="B169" s="465" t="s">
        <v>16</v>
      </c>
      <c r="C169" s="320">
        <f>C153-C161</f>
        <v>2500</v>
      </c>
      <c r="D169" s="472">
        <f>D153-D161</f>
        <v>0</v>
      </c>
      <c r="E169" s="472">
        <f>E153-E161</f>
        <v>0</v>
      </c>
      <c r="F169" s="472">
        <f>F153-F161</f>
        <v>0</v>
      </c>
      <c r="G169" s="472">
        <f>G153-G161</f>
        <v>2500</v>
      </c>
    </row>
    <row r="170" spans="1:7" ht="15">
      <c r="A170" s="464">
        <v>4</v>
      </c>
      <c r="B170" s="465" t="s">
        <v>342</v>
      </c>
      <c r="C170" s="320">
        <f>C154-C162</f>
        <v>13300</v>
      </c>
      <c r="D170" s="472">
        <f>D154-D162</f>
        <v>13000</v>
      </c>
      <c r="E170" s="472">
        <f>E154-E162</f>
        <v>0</v>
      </c>
      <c r="F170" s="472">
        <f>F154-F162</f>
        <v>0</v>
      </c>
      <c r="G170" s="472">
        <f>G154-G162</f>
        <v>26300</v>
      </c>
    </row>
    <row r="171" spans="1:7" ht="15">
      <c r="A171" s="464">
        <v>5</v>
      </c>
      <c r="B171" s="465" t="s">
        <v>343</v>
      </c>
      <c r="C171" s="472">
        <f>C155-C163</f>
        <v>0</v>
      </c>
      <c r="D171" s="472">
        <f>D155-D163</f>
        <v>0</v>
      </c>
      <c r="E171" s="472">
        <f>E155-E163</f>
        <v>0</v>
      </c>
      <c r="F171" s="472">
        <f>F155-F163</f>
        <v>0</v>
      </c>
      <c r="G171" s="472">
        <f>G155-G163</f>
        <v>0</v>
      </c>
    </row>
    <row r="172" spans="1:7" ht="15">
      <c r="A172" s="378"/>
      <c r="B172" s="277"/>
      <c r="C172" s="472">
        <f>C156-C164</f>
        <v>96266.47999999998</v>
      </c>
      <c r="D172" s="472">
        <f>D156-D164</f>
        <v>13000</v>
      </c>
      <c r="E172" s="472">
        <f>E156-E164</f>
        <v>0</v>
      </c>
      <c r="F172" s="472">
        <f>F156-F164</f>
        <v>0</v>
      </c>
      <c r="G172" s="472">
        <f>G156-G164</f>
        <v>109266.47999999998</v>
      </c>
    </row>
    <row r="173" spans="2:7" ht="15">
      <c r="B173" s="469" t="s">
        <v>7</v>
      </c>
      <c r="C173" s="470"/>
      <c r="D173" s="277"/>
      <c r="E173" s="277"/>
      <c r="F173" s="277"/>
      <c r="G173" s="277"/>
    </row>
    <row r="174" spans="1:8" ht="30">
      <c r="A174" s="423"/>
      <c r="B174" s="455" t="s">
        <v>495</v>
      </c>
      <c r="C174" s="456" t="s">
        <v>510</v>
      </c>
      <c r="D174" s="473" t="s">
        <v>511</v>
      </c>
      <c r="E174" s="456" t="s">
        <v>512</v>
      </c>
      <c r="F174" s="456" t="s">
        <v>513</v>
      </c>
      <c r="G174" s="456" t="s">
        <v>529</v>
      </c>
      <c r="H174" s="481" t="s">
        <v>523</v>
      </c>
    </row>
    <row r="175" spans="1:8" ht="15">
      <c r="A175" s="459">
        <v>1</v>
      </c>
      <c r="B175" s="460" t="s">
        <v>501</v>
      </c>
      <c r="C175" s="477">
        <v>67117.52</v>
      </c>
      <c r="D175" s="320"/>
      <c r="E175" s="320"/>
      <c r="F175" s="320"/>
      <c r="G175" s="320">
        <f>C175+D175+E175+F175</f>
        <v>67117.52</v>
      </c>
      <c r="H175" s="475">
        <f>G175/G159</f>
        <v>1</v>
      </c>
    </row>
    <row r="176" spans="1:8" ht="15">
      <c r="A176" s="464">
        <v>2</v>
      </c>
      <c r="B176" s="465" t="s">
        <v>502</v>
      </c>
      <c r="C176" s="467">
        <v>31198.58</v>
      </c>
      <c r="D176" s="320"/>
      <c r="E176" s="320"/>
      <c r="F176" s="320"/>
      <c r="G176" s="320">
        <f>C176+D176+E176+F176</f>
        <v>31198.58</v>
      </c>
      <c r="H176" s="475">
        <f>G176/G160</f>
        <v>0.9321077948074453</v>
      </c>
    </row>
    <row r="177" spans="1:8" ht="15">
      <c r="A177" s="464">
        <v>3</v>
      </c>
      <c r="B177" s="465" t="s">
        <v>16</v>
      </c>
      <c r="C177" s="467">
        <v>580.2</v>
      </c>
      <c r="D177" s="320"/>
      <c r="E177" s="320"/>
      <c r="F177" s="320"/>
      <c r="G177" s="320">
        <f>C177+D177+E177+F177</f>
        <v>580.2</v>
      </c>
      <c r="H177" s="475">
        <f>G177/G161</f>
        <v>0.23208</v>
      </c>
    </row>
    <row r="178" spans="1:8" ht="15">
      <c r="A178" s="464">
        <v>4</v>
      </c>
      <c r="B178" s="465" t="s">
        <v>342</v>
      </c>
      <c r="C178" s="467">
        <v>14650</v>
      </c>
      <c r="D178" s="320">
        <v>4000</v>
      </c>
      <c r="E178" s="320"/>
      <c r="F178" s="320"/>
      <c r="G178" s="320">
        <f>C178+D178+E178+F178</f>
        <v>18650</v>
      </c>
      <c r="H178" s="475">
        <f>G178/G162</f>
        <v>0.7869198312236287</v>
      </c>
    </row>
    <row r="179" spans="1:8" ht="15">
      <c r="A179" s="464">
        <v>5</v>
      </c>
      <c r="B179" s="465" t="s">
        <v>343</v>
      </c>
      <c r="C179" s="467">
        <v>0</v>
      </c>
      <c r="D179" s="320"/>
      <c r="E179" s="320"/>
      <c r="F179" s="320"/>
      <c r="G179" s="320">
        <f>C179+D179+E179+F179</f>
        <v>0</v>
      </c>
      <c r="H179" s="475">
        <f>G179/G163</f>
        <v>0</v>
      </c>
    </row>
    <row r="180" spans="1:8" ht="15">
      <c r="A180" s="378"/>
      <c r="B180" s="277"/>
      <c r="C180" s="320">
        <f>C175+C176+C177+C178+C179</f>
        <v>113546.3</v>
      </c>
      <c r="D180" s="320">
        <f>D175+D176+D177+D178+D179</f>
        <v>4000</v>
      </c>
      <c r="E180" s="320">
        <f>E175+E176+E177+E178+E179</f>
        <v>0</v>
      </c>
      <c r="F180" s="320">
        <f>F175+F176+F177+F178+F179</f>
        <v>0</v>
      </c>
      <c r="G180" s="320">
        <f>C180+D180+E180+F180</f>
        <v>117546.3</v>
      </c>
      <c r="H180" s="475">
        <f>G180/G164</f>
        <v>0.6648978112379694</v>
      </c>
    </row>
    <row r="181" spans="2:7" ht="15">
      <c r="B181" s="469" t="s">
        <v>515</v>
      </c>
      <c r="C181" s="470"/>
      <c r="D181" s="277"/>
      <c r="E181" s="277"/>
      <c r="F181" s="277"/>
      <c r="G181" s="277"/>
    </row>
    <row r="182" spans="1:7" ht="30">
      <c r="A182" s="423"/>
      <c r="B182" s="455" t="s">
        <v>495</v>
      </c>
      <c r="C182" s="456" t="s">
        <v>510</v>
      </c>
      <c r="D182" s="473" t="s">
        <v>511</v>
      </c>
      <c r="E182" s="456" t="s">
        <v>512</v>
      </c>
      <c r="F182" s="456" t="s">
        <v>513</v>
      </c>
      <c r="G182" s="456" t="s">
        <v>529</v>
      </c>
    </row>
    <row r="183" spans="1:7" ht="15">
      <c r="A183" s="459">
        <v>1</v>
      </c>
      <c r="B183" s="460" t="s">
        <v>501</v>
      </c>
      <c r="C183" s="472">
        <f>C159-C175</f>
        <v>0</v>
      </c>
      <c r="D183" s="472">
        <f>D159-D175</f>
        <v>0</v>
      </c>
      <c r="E183" s="472">
        <f>E159-E175</f>
        <v>0</v>
      </c>
      <c r="F183" s="472">
        <f>F159-F175</f>
        <v>0</v>
      </c>
      <c r="G183" s="472">
        <f>G159-G175</f>
        <v>0</v>
      </c>
    </row>
    <row r="184" spans="1:7" ht="15">
      <c r="A184" s="464">
        <v>2</v>
      </c>
      <c r="B184" s="465" t="s">
        <v>502</v>
      </c>
      <c r="C184" s="472">
        <f>C160-C176</f>
        <v>2272.4199999999983</v>
      </c>
      <c r="D184" s="472">
        <f>D160-D176</f>
        <v>0</v>
      </c>
      <c r="E184" s="472">
        <f>E160-E176</f>
        <v>0</v>
      </c>
      <c r="F184" s="472">
        <f>F160-F176</f>
        <v>0</v>
      </c>
      <c r="G184" s="472">
        <f>G160-G176</f>
        <v>2272.4199999999983</v>
      </c>
    </row>
    <row r="185" spans="1:7" ht="15">
      <c r="A185" s="464">
        <v>3</v>
      </c>
      <c r="B185" s="465" t="s">
        <v>16</v>
      </c>
      <c r="C185" s="472">
        <f>C161-C177</f>
        <v>1919.8</v>
      </c>
      <c r="D185" s="472">
        <f>D161-D177</f>
        <v>0</v>
      </c>
      <c r="E185" s="472">
        <f>E161-E177</f>
        <v>0</v>
      </c>
      <c r="F185" s="472">
        <f>F161-F177</f>
        <v>0</v>
      </c>
      <c r="G185" s="472">
        <f>G161-G177</f>
        <v>1919.8</v>
      </c>
    </row>
    <row r="186" spans="1:7" ht="15">
      <c r="A186" s="464">
        <v>4</v>
      </c>
      <c r="B186" s="465" t="s">
        <v>342</v>
      </c>
      <c r="C186" s="472">
        <f>C162-C178</f>
        <v>2050</v>
      </c>
      <c r="D186" s="472">
        <f>D162-D178</f>
        <v>3000</v>
      </c>
      <c r="E186" s="472">
        <f>E162-E178</f>
        <v>0</v>
      </c>
      <c r="F186" s="472">
        <f>F162-F178</f>
        <v>0</v>
      </c>
      <c r="G186" s="472">
        <f>G162-G178</f>
        <v>5050</v>
      </c>
    </row>
    <row r="187" spans="1:7" ht="15">
      <c r="A187" s="464">
        <v>5</v>
      </c>
      <c r="B187" s="465" t="s">
        <v>343</v>
      </c>
      <c r="C187" s="472">
        <f>C163-C179</f>
        <v>50000</v>
      </c>
      <c r="D187" s="472">
        <f>D163-D179</f>
        <v>0</v>
      </c>
      <c r="E187" s="472">
        <f>E163-E179</f>
        <v>0</v>
      </c>
      <c r="F187" s="472">
        <f>F163-F179</f>
        <v>0</v>
      </c>
      <c r="G187" s="472">
        <f>G163-G179</f>
        <v>50000</v>
      </c>
    </row>
    <row r="188" spans="1:7" ht="15">
      <c r="A188" s="378"/>
      <c r="B188" s="277"/>
      <c r="C188" s="472">
        <f>C164-C180</f>
        <v>56242.220000000016</v>
      </c>
      <c r="D188" s="472">
        <f>D164-D180</f>
        <v>3000</v>
      </c>
      <c r="E188" s="472">
        <f>E164-E180</f>
        <v>0</v>
      </c>
      <c r="F188" s="472">
        <f>F164-F180</f>
        <v>0</v>
      </c>
      <c r="G188" s="472">
        <f>G164-G180</f>
        <v>59242.220000000016</v>
      </c>
    </row>
    <row r="189" spans="2:7" ht="15">
      <c r="B189" s="469" t="s">
        <v>516</v>
      </c>
      <c r="C189" s="470"/>
      <c r="D189" s="277"/>
      <c r="E189" s="277"/>
      <c r="F189" s="277"/>
      <c r="G189" s="277"/>
    </row>
    <row r="190" spans="1:7" ht="30">
      <c r="A190" s="423"/>
      <c r="B190" s="455" t="s">
        <v>495</v>
      </c>
      <c r="C190" s="456" t="s">
        <v>510</v>
      </c>
      <c r="D190" s="473" t="s">
        <v>511</v>
      </c>
      <c r="E190" s="456" t="s">
        <v>512</v>
      </c>
      <c r="F190" s="456" t="s">
        <v>513</v>
      </c>
      <c r="G190" s="456" t="s">
        <v>529</v>
      </c>
    </row>
    <row r="191" spans="1:7" ht="15">
      <c r="A191" s="459">
        <v>1</v>
      </c>
      <c r="B191" s="460" t="s">
        <v>501</v>
      </c>
      <c r="C191" s="472">
        <f>C151-C175</f>
        <v>63937.479999999996</v>
      </c>
      <c r="D191" s="472">
        <f>D151-D175</f>
        <v>0</v>
      </c>
      <c r="E191" s="472">
        <f>E151-E175</f>
        <v>0</v>
      </c>
      <c r="F191" s="472">
        <f>F151-F175</f>
        <v>0</v>
      </c>
      <c r="G191" s="472">
        <f>G151-G175</f>
        <v>63937.479999999996</v>
      </c>
    </row>
    <row r="192" spans="1:7" ht="15">
      <c r="A192" s="464">
        <v>2</v>
      </c>
      <c r="B192" s="465" t="s">
        <v>502</v>
      </c>
      <c r="C192" s="472">
        <f>C152-C176</f>
        <v>18801.42</v>
      </c>
      <c r="D192" s="472">
        <f>D152-D176</f>
        <v>0</v>
      </c>
      <c r="E192" s="472">
        <f>E152-E176</f>
        <v>0</v>
      </c>
      <c r="F192" s="472">
        <f>F152-F176</f>
        <v>0</v>
      </c>
      <c r="G192" s="472">
        <f>G152-G176</f>
        <v>18801.42</v>
      </c>
    </row>
    <row r="193" spans="1:7" ht="15">
      <c r="A193" s="464">
        <v>3</v>
      </c>
      <c r="B193" s="465" t="s">
        <v>16</v>
      </c>
      <c r="C193" s="472">
        <f>C153-C177</f>
        <v>4419.8</v>
      </c>
      <c r="D193" s="472">
        <f>D153-D177</f>
        <v>0</v>
      </c>
      <c r="E193" s="472">
        <f>E153-E177</f>
        <v>0</v>
      </c>
      <c r="F193" s="472">
        <f>F153-F177</f>
        <v>0</v>
      </c>
      <c r="G193" s="472">
        <f>G153-G177</f>
        <v>4419.8</v>
      </c>
    </row>
    <row r="194" spans="1:7" ht="15">
      <c r="A194" s="464">
        <v>4</v>
      </c>
      <c r="B194" s="465" t="s">
        <v>342</v>
      </c>
      <c r="C194" s="472">
        <f>C154-C178</f>
        <v>15350</v>
      </c>
      <c r="D194" s="472">
        <f>D154-D178</f>
        <v>16000</v>
      </c>
      <c r="E194" s="472">
        <f>E154-E178</f>
        <v>0</v>
      </c>
      <c r="F194" s="472">
        <f>F154-F178</f>
        <v>0</v>
      </c>
      <c r="G194" s="472">
        <f>G154-G178</f>
        <v>31350</v>
      </c>
    </row>
    <row r="195" spans="1:7" ht="15">
      <c r="A195" s="464">
        <v>5</v>
      </c>
      <c r="B195" s="465" t="s">
        <v>343</v>
      </c>
      <c r="C195" s="472">
        <f>C155-C179</f>
        <v>50000</v>
      </c>
      <c r="D195" s="472">
        <f>D155-D179</f>
        <v>0</v>
      </c>
      <c r="E195" s="472">
        <f>E155-E179</f>
        <v>0</v>
      </c>
      <c r="F195" s="472">
        <f>F155-F179</f>
        <v>0</v>
      </c>
      <c r="G195" s="472">
        <f>G155-G179</f>
        <v>50000</v>
      </c>
    </row>
    <row r="196" spans="1:7" ht="15">
      <c r="A196" s="378"/>
      <c r="B196" s="277"/>
      <c r="C196" s="472">
        <f>C156-C180</f>
        <v>152508.7</v>
      </c>
      <c r="D196" s="472">
        <f>D156-D180</f>
        <v>16000</v>
      </c>
      <c r="E196" s="472">
        <f>E156-E180</f>
        <v>0</v>
      </c>
      <c r="F196" s="472">
        <f>F156-F180</f>
        <v>0</v>
      </c>
      <c r="G196" s="472">
        <f>G156-G180</f>
        <v>168508.7</v>
      </c>
    </row>
    <row r="197" spans="2:7" ht="15.75">
      <c r="B197" s="476" t="s">
        <v>534</v>
      </c>
      <c r="C197" s="277"/>
      <c r="D197" s="277"/>
      <c r="E197" s="277"/>
      <c r="F197" s="277"/>
      <c r="G197" s="277"/>
    </row>
    <row r="198" spans="2:7" ht="15">
      <c r="B198" s="157" t="s">
        <v>494</v>
      </c>
      <c r="C198" s="277"/>
      <c r="D198" s="277"/>
      <c r="E198" s="277"/>
      <c r="F198" s="277"/>
      <c r="G198" s="277"/>
    </row>
    <row r="199" spans="1:7" ht="30">
      <c r="A199" s="423"/>
      <c r="B199" s="455" t="s">
        <v>495</v>
      </c>
      <c r="C199" s="456" t="s">
        <v>496</v>
      </c>
      <c r="D199" s="457" t="s">
        <v>497</v>
      </c>
      <c r="E199" s="456" t="s">
        <v>498</v>
      </c>
      <c r="F199" s="456" t="s">
        <v>535</v>
      </c>
      <c r="G199" s="456" t="s">
        <v>527</v>
      </c>
    </row>
    <row r="200" spans="1:7" ht="15">
      <c r="A200" s="459">
        <v>1</v>
      </c>
      <c r="B200" s="460" t="s">
        <v>501</v>
      </c>
      <c r="C200" s="477">
        <v>27794</v>
      </c>
      <c r="D200" s="320"/>
      <c r="E200" s="320"/>
      <c r="F200" s="320"/>
      <c r="G200" s="320">
        <f>C200+D200+E200+F200</f>
        <v>27794</v>
      </c>
    </row>
  </sheetData>
  <sheetProtection/>
  <printOptions/>
  <pageMargins left="0.118110236220472" right="0.196850393700787" top="0.393700787401575" bottom="0.590551181102362" header="0.31496062992126" footer="0.511811023622047"/>
  <pageSetup horizontalDpi="300" verticalDpi="300" orientation="portrait" scale="8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version/>
  <cp:contentType/>
  <cp:contentStatus/>
</cp:coreProperties>
</file>