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1.xml" ContentType="application/vnd.openxmlformats-officedocument.drawingml.chart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drawings/drawing3.xml" ContentType="application/vnd.openxmlformats-officedocument.drawing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state="hidden" r:id="rId6"/>
    <sheet name="Sheet7" sheetId="7" r:id="rId7"/>
    <sheet name="B. krahasimi " sheetId="8" r:id="rId8"/>
    <sheet name="Sheet2_1" sheetId="9" r:id="rId9"/>
    <sheet name="Investimet " sheetId="10" r:id="rId10"/>
    <sheet name="Sheet1_1" sheetId="11" r:id="rId11"/>
    <sheet name="Sheet1_2" sheetId="12" r:id="rId12"/>
    <sheet name="Sheet1_3" sheetId="13" r:id="rId13"/>
    <sheet name="Analiza Derivate " sheetId="14" r:id="rId14"/>
    <sheet name="Sheet4_1" sheetId="15" r:id="rId15"/>
    <sheet name="Sheet3_1" sheetId="16" r:id="rId16"/>
    <sheet name="Pas" sheetId="17" r:id="rId17"/>
  </sheets>
  <definedNames/>
  <calcPr fullCalcOnLoad="1"/>
</workbook>
</file>

<file path=xl/sharedStrings.xml><?xml version="1.0" encoding="utf-8"?>
<sst xmlns="http://schemas.openxmlformats.org/spreadsheetml/2006/main" count="1631" uniqueCount="565">
  <si>
    <t xml:space="preserve">Inspeksioni </t>
  </si>
  <si>
    <t>Kodi  16665</t>
  </si>
  <si>
    <t xml:space="preserve">Pasqyrat e ekzekutimit të buxhetit </t>
  </si>
  <si>
    <t xml:space="preserve">Nr </t>
  </si>
  <si>
    <t>Emërtimi</t>
  </si>
  <si>
    <t>Buxheti i</t>
  </si>
  <si>
    <t xml:space="preserve">Alokimet </t>
  </si>
  <si>
    <t>Shpenzimet</t>
  </si>
  <si>
    <t>Alokimi i</t>
  </si>
  <si>
    <t>%</t>
  </si>
  <si>
    <t>aprovuar</t>
  </si>
  <si>
    <t xml:space="preserve">e buxhetit </t>
  </si>
  <si>
    <t xml:space="preserve"> pa shpenzuar</t>
  </si>
  <si>
    <t>Kompensimi i të punësuarve</t>
  </si>
  <si>
    <t>Mallra dhe sherbime</t>
  </si>
  <si>
    <t xml:space="preserve">Subvencione </t>
  </si>
  <si>
    <t>Komunali</t>
  </si>
  <si>
    <t>Shpenzime kapitale</t>
  </si>
  <si>
    <t>Gjithesejt</t>
  </si>
  <si>
    <t>Shpenzimet - Inspeksioni - 16665</t>
  </si>
  <si>
    <t>Kodi</t>
  </si>
  <si>
    <t>Përshkrimi</t>
  </si>
  <si>
    <t>Shuma</t>
  </si>
  <si>
    <t>Paga neto</t>
  </si>
  <si>
    <t>Tatimi në te ardhurat personale</t>
  </si>
  <si>
    <t>Kontributi pensional - punëtorit</t>
  </si>
  <si>
    <t xml:space="preserve">Sindikata </t>
  </si>
  <si>
    <t xml:space="preserve">Pervoja e punes </t>
  </si>
  <si>
    <t>Kontributi pensional - punëdhënsit</t>
  </si>
  <si>
    <t>Totali i pagave</t>
  </si>
  <si>
    <t xml:space="preserve">Sherbime keshilledhenese dhe profesionale </t>
  </si>
  <si>
    <t xml:space="preserve">Kompjuteret </t>
  </si>
  <si>
    <t>Pajisje trafiku</t>
  </si>
  <si>
    <t>Furnizim me ushqim dhe pije (jo dreka zyrtare)</t>
  </si>
  <si>
    <t xml:space="preserve">Mirembatja dhe riparimi i automjeteve </t>
  </si>
  <si>
    <t>Mirembatja e teknologjis informative dhe te komunikimit</t>
  </si>
  <si>
    <t>Mirembatja rutinore</t>
  </si>
  <si>
    <t>Kompenzimi i perfaqesimit brenda vendit</t>
  </si>
  <si>
    <t>Vendimet gjyqesore</t>
  </si>
  <si>
    <t>Totali për shërbimeve dhe mallra</t>
  </si>
  <si>
    <t>Subvencionet dhe transfere</t>
  </si>
  <si>
    <t>Totali i subvencioneve</t>
  </si>
  <si>
    <t xml:space="preserve">Investime kapitale </t>
  </si>
  <si>
    <t>Tatali i investimeve kapitale</t>
  </si>
  <si>
    <t>Gjithsej shpenzimet</t>
  </si>
  <si>
    <t xml:space="preserve">Zyra e Kuvendit Komunal </t>
  </si>
  <si>
    <t xml:space="preserve">Kodi 16933 </t>
  </si>
  <si>
    <t xml:space="preserve">Alokimi i </t>
  </si>
  <si>
    <t>pa shpenzuar</t>
  </si>
  <si>
    <t>Gjithsej</t>
  </si>
  <si>
    <t xml:space="preserve"> Shpenzimet e zyrës së Kuvendit Komunal </t>
  </si>
  <si>
    <t>Shtesa e veçant per te zgjedhurit</t>
  </si>
  <si>
    <t xml:space="preserve">Furnizmime per zyre </t>
  </si>
  <si>
    <t>Furnizimi me ushqim dhe pije (jo dreka zyrtare)</t>
  </si>
  <si>
    <t xml:space="preserve">Shpenzimet per informim publik </t>
  </si>
  <si>
    <t>Kompenzimi I perfaqesimit brenda vendit</t>
  </si>
  <si>
    <t xml:space="preserve">Subvencione dhe transfere </t>
  </si>
  <si>
    <t xml:space="preserve">Investime Kapitale </t>
  </si>
  <si>
    <t>Bujqësi pylltari dhe zhvillim rural</t>
  </si>
  <si>
    <t>Kodi  47033</t>
  </si>
  <si>
    <t>Shpenzimet - Bujqësia 47033</t>
  </si>
  <si>
    <t xml:space="preserve">Transporti per udhetime zyrtare jashte vendit </t>
  </si>
  <si>
    <t>para xhepi/meditjet per udhetime zyrtare jashte vendit</t>
  </si>
  <si>
    <t xml:space="preserve">Sherbimet teknike </t>
  </si>
  <si>
    <t>Kompjuteret</t>
  </si>
  <si>
    <t xml:space="preserve">Furnizimet per zyre </t>
  </si>
  <si>
    <t>Mirembatja dhe riparimi i automjeteve</t>
  </si>
  <si>
    <t xml:space="preserve">Mirembatja e mobiljeve dhe paisjeve </t>
  </si>
  <si>
    <t>Shpenzimet per informim publik</t>
  </si>
  <si>
    <t xml:space="preserve">Kompenzimi i perfaqesimit brenda vendit </t>
  </si>
  <si>
    <t xml:space="preserve">Vendimet gjyqesore </t>
  </si>
  <si>
    <t xml:space="preserve">Totali për shërbime mallra </t>
  </si>
  <si>
    <t xml:space="preserve">vendimet gjyqesore </t>
  </si>
  <si>
    <t xml:space="preserve">investime kapitale </t>
  </si>
  <si>
    <t>Buxhet e financa</t>
  </si>
  <si>
    <t>Kodi  17533</t>
  </si>
  <si>
    <t>Shpenzimet - Buxhet e Financa 17533</t>
  </si>
  <si>
    <t>Transporti per udhetime zyrtare mbrenda vendit</t>
  </si>
  <si>
    <t xml:space="preserve">Para xhepi/meditje per udhetime zyrtare brenda vendit </t>
  </si>
  <si>
    <t>Akomodimi per udhetime zyrtare mbrenda vendit</t>
  </si>
  <si>
    <t xml:space="preserve">Transporti per pune ne teren </t>
  </si>
  <si>
    <t>Transporti per udhetime zyrtare jashte vendit</t>
  </si>
  <si>
    <t xml:space="preserve">Para xhepi/meditje per udhetime zyrtare jashte vendit </t>
  </si>
  <si>
    <t xml:space="preserve">Sherbime keshilldhenese dhe profesionale </t>
  </si>
  <si>
    <t>Sherbimet e veçanta-konsulente dhe kontraktor individual</t>
  </si>
  <si>
    <t>Sherbimet e shtypjes /printimit</t>
  </si>
  <si>
    <t xml:space="preserve">Sherbime kontraktuese te tjera </t>
  </si>
  <si>
    <t>Shpenzimet e anetaresimit</t>
  </si>
  <si>
    <t xml:space="preserve">Mobiljet </t>
  </si>
  <si>
    <t>Pajisje tjera te teknologjis informative dhe te komunikimit</t>
  </si>
  <si>
    <t>Vendime gjyqesore</t>
  </si>
  <si>
    <t>Totali për shërbime dhe mallra</t>
  </si>
  <si>
    <t>subvencione dhe transfere</t>
  </si>
  <si>
    <t xml:space="preserve">Pagesa sipas vendimeve gjyqesore </t>
  </si>
  <si>
    <t>Kultur rini e sport</t>
  </si>
  <si>
    <t>Kodi  85033</t>
  </si>
  <si>
    <t xml:space="preserve">          Shpenzimet e drejtoris për kultur rini  e sport  85033</t>
  </si>
  <si>
    <t>Kujdestaria,puna gjate nates dhe puna jashte orarit te punes</t>
  </si>
  <si>
    <t>Transporti per udhetime zyrtare brenda vendit</t>
  </si>
  <si>
    <t xml:space="preserve">Sherbimet e shtypjes / printimit </t>
  </si>
  <si>
    <t xml:space="preserve">Furnizimi per zyre </t>
  </si>
  <si>
    <t xml:space="preserve">Mirembatja e ndertesave administrative dhe afariste </t>
  </si>
  <si>
    <t xml:space="preserve">Kompensimi i perfaqesimit brenda vendit </t>
  </si>
  <si>
    <t xml:space="preserve">Subvencione dhe transfera   </t>
  </si>
  <si>
    <t xml:space="preserve">Vendime gjyqesore </t>
  </si>
  <si>
    <t xml:space="preserve">Krahasimi i shpenzimeve të gjashtëmujorit të vitit 2004 me shpenzimet e gjashtëmujorit  të </t>
  </si>
  <si>
    <t>vitit 2005</t>
  </si>
  <si>
    <t xml:space="preserve">Emërtimi i shpenzimeve </t>
  </si>
  <si>
    <t xml:space="preserve">Shpenzimet e vitit </t>
  </si>
  <si>
    <t>Diferenca</t>
  </si>
  <si>
    <t>TM2/2005</t>
  </si>
  <si>
    <t>TM2/2004</t>
  </si>
  <si>
    <t>Shpenzimet për paga të administrates komunale.</t>
  </si>
  <si>
    <t>Pagat e arhivit historik komunal</t>
  </si>
  <si>
    <t>Pagat me kontrat dhe pagesat jashtë orari</t>
  </si>
  <si>
    <t>Transporti i nxënësve</t>
  </si>
  <si>
    <t>Investimet</t>
  </si>
  <si>
    <t>Shpenzimet multietnike - Sh.P.K Viti</t>
  </si>
  <si>
    <t>Këshillëtarët  e kuvendit komunal</t>
  </si>
  <si>
    <t>Ndihmat sociale</t>
  </si>
  <si>
    <t>Familjet e dëshmorëve</t>
  </si>
  <si>
    <t>Shpenzimet e ushëqimit</t>
  </si>
  <si>
    <t>Reprezentacion</t>
  </si>
  <si>
    <t>Telefoni fikëse</t>
  </si>
  <si>
    <t>Shpenzinet e ujit</t>
  </si>
  <si>
    <t>Shpenzimet e rrymes</t>
  </si>
  <si>
    <t>Hixhena dhe pastrimi i rrugëve</t>
  </si>
  <si>
    <t>Ndriqimi publik</t>
  </si>
  <si>
    <t>Derivate për nxemje në shkolla</t>
  </si>
  <si>
    <t>Mirmbajtja e objekteve</t>
  </si>
  <si>
    <t>Trajnimet e stafit në kohëzgjatje 2004- 2006</t>
  </si>
  <si>
    <t>Mirmbajtja e paisjeve</t>
  </si>
  <si>
    <t>Publikimet</t>
  </si>
  <si>
    <t>Interneti</t>
  </si>
  <si>
    <t>Shërbimet transportuese</t>
  </si>
  <si>
    <t>Derivatet për vetura</t>
  </si>
  <si>
    <t>Riparimi i automjeteve</t>
  </si>
  <si>
    <t>Telefonia mobile</t>
  </si>
  <si>
    <t>Shpenzimet për korrje shirje</t>
  </si>
  <si>
    <t>Analizat kimike të ujit</t>
  </si>
  <si>
    <t xml:space="preserve">Paisje të mëdha </t>
  </si>
  <si>
    <t>Paisje të vogla</t>
  </si>
  <si>
    <t xml:space="preserve">Inventarë </t>
  </si>
  <si>
    <t>Vetura</t>
  </si>
  <si>
    <t>Marrja e paisjeve me qira</t>
  </si>
  <si>
    <t>Bursat e studentave</t>
  </si>
  <si>
    <t xml:space="preserve">Lektyra shkollore </t>
  </si>
  <si>
    <t>Shpenëzimet e udhëtimeve zyrtare</t>
  </si>
  <si>
    <t xml:space="preserve">Furnizime dhe material i imtë </t>
  </si>
  <si>
    <t>Salldo me 31.12.2004 e të hyrave vetanake</t>
  </si>
  <si>
    <t xml:space="preserve">Projektet në vijim - mjetet të pa shpenzuara </t>
  </si>
  <si>
    <t>Ndihmat për termet</t>
  </si>
  <si>
    <t>Shpenzimet e shujtes të punëtoreve të ad.ko.</t>
  </si>
  <si>
    <t xml:space="preserve">Totali i komunës </t>
  </si>
  <si>
    <t xml:space="preserve">Pagat e punëtorve të shëndetësisë  </t>
  </si>
  <si>
    <t xml:space="preserve">Shërbime dhe furnizime </t>
  </si>
  <si>
    <t xml:space="preserve">Honoraret </t>
  </si>
  <si>
    <t>Ushqim për shtëpin e shëndetit</t>
  </si>
  <si>
    <t>Derivate për shtëpin e shëndetit</t>
  </si>
  <si>
    <t>Komunalit</t>
  </si>
  <si>
    <t>Salldo me 31.12.2004</t>
  </si>
  <si>
    <t xml:space="preserve">Totali i shëndetësisë </t>
  </si>
  <si>
    <t>Pagat e punëtorve të arsimit</t>
  </si>
  <si>
    <t xml:space="preserve">Pagat e punëtorve të arsimit me kontratë </t>
  </si>
  <si>
    <t xml:space="preserve">Investimet </t>
  </si>
  <si>
    <t>Inventar</t>
  </si>
  <si>
    <t>Druë  për djegje</t>
  </si>
  <si>
    <t>Ushqim për qerdhen ,, Gëzimi Ynë"</t>
  </si>
  <si>
    <t xml:space="preserve">Totali i arsimit </t>
  </si>
  <si>
    <t>Pagat e punëtorve të z.l.k-së</t>
  </si>
  <si>
    <t>Nxharjet e 17dhe 18 marsit - donacion</t>
  </si>
  <si>
    <t>Ndim materiale</t>
  </si>
  <si>
    <t>Derivate</t>
  </si>
  <si>
    <t>instalimi i internetit</t>
  </si>
  <si>
    <t xml:space="preserve">Investime dhe meremetime </t>
  </si>
  <si>
    <t>Totali i zyres lokale të komunitetit</t>
  </si>
  <si>
    <t>Pagat e njësisë të zjarrëfikësve</t>
  </si>
  <si>
    <t>Xhenerator</t>
  </si>
  <si>
    <t xml:space="preserve">Deivate për automjete </t>
  </si>
  <si>
    <t xml:space="preserve">Totali i njësisë së zjarrëfikësve </t>
  </si>
  <si>
    <t>Pagat për zyren e rexhistrimit civil</t>
  </si>
  <si>
    <t>Sigurimi i automjetit t ë UNMIK-ut në shfrytëzim nga zrc-ja  Viti</t>
  </si>
  <si>
    <t>Furnizime dhe shërbime</t>
  </si>
  <si>
    <t xml:space="preserve">Totali i Z.R.C-së </t>
  </si>
  <si>
    <t xml:space="preserve">Pagat e punëtoreve të shendetësisë </t>
  </si>
  <si>
    <t xml:space="preserve">Sherbime dhe furnizime </t>
  </si>
  <si>
    <t xml:space="preserve">Ushqim për shtëpinë e shendetit </t>
  </si>
  <si>
    <t xml:space="preserve">Derivate për shtëpinë e shendetit </t>
  </si>
  <si>
    <t xml:space="preserve">Totali i njësive shpenzuese të b.k.k -së </t>
  </si>
  <si>
    <t>totalit i shtohen tek administrata edhe këto shuma</t>
  </si>
  <si>
    <t>Të hyrat buxhetore komunale vetanake të planifikuara dhe të realizuara për periudhen janar-dhjetor 2025</t>
  </si>
  <si>
    <t>Burimet e të hyrave</t>
  </si>
  <si>
    <t xml:space="preserve">Obligimet nga </t>
  </si>
  <si>
    <t xml:space="preserve">Planifikimi </t>
  </si>
  <si>
    <t xml:space="preserve">Planifikimi  </t>
  </si>
  <si>
    <t>Të hyrat e</t>
  </si>
  <si>
    <t xml:space="preserve">Diferenca nga </t>
  </si>
  <si>
    <t>% nentemujore</t>
  </si>
  <si>
    <t>%Vjetore</t>
  </si>
  <si>
    <t>vitet paraprake</t>
  </si>
  <si>
    <t>Vjetor</t>
  </si>
  <si>
    <t>nentemujor</t>
  </si>
  <si>
    <t>realizuara</t>
  </si>
  <si>
    <t>Plani vjetor</t>
  </si>
  <si>
    <t xml:space="preserve">Vjetore </t>
  </si>
  <si>
    <t>Sherbimi i arkivit</t>
  </si>
  <si>
    <t>Dokumentet zyrtare ofiqarija</t>
  </si>
  <si>
    <t xml:space="preserve">Kunorezimi </t>
  </si>
  <si>
    <t xml:space="preserve">C. te vdekjes </t>
  </si>
  <si>
    <t xml:space="preserve">Vertetimi i origj te dokumentave </t>
  </si>
  <si>
    <t xml:space="preserve">T.H. tjera ofiqarie </t>
  </si>
  <si>
    <t>1,0</t>
  </si>
  <si>
    <t xml:space="preserve">Totali i administrates </t>
  </si>
  <si>
    <t xml:space="preserve">Tatimi ne prone dhe toke </t>
  </si>
  <si>
    <t xml:space="preserve">Regjistrimi i automjeteve </t>
  </si>
  <si>
    <t>Te hyrat nga rimbursimi i permbaruesit</t>
  </si>
  <si>
    <t>2,0</t>
  </si>
  <si>
    <t>Total i buxetit dhe financeve</t>
  </si>
  <si>
    <t>Të hyrat qerdhja e fëmive</t>
  </si>
  <si>
    <t xml:space="preserve">Të  hyrat nga shkollat e mesme </t>
  </si>
  <si>
    <t>3,0</t>
  </si>
  <si>
    <t xml:space="preserve">Totali i Arsimit </t>
  </si>
  <si>
    <t xml:space="preserve">Të hyrat nga shtepia e kultures </t>
  </si>
  <si>
    <t xml:space="preserve">te hyrat nga Arhivi historik </t>
  </si>
  <si>
    <t>4,0</t>
  </si>
  <si>
    <t>Total i kulturës</t>
  </si>
  <si>
    <t xml:space="preserve">pranimi teknik i lokaleve </t>
  </si>
  <si>
    <t>Te hyrat nga Inspektimi</t>
  </si>
  <si>
    <t>Shiqim i autotaksive</t>
  </si>
  <si>
    <t xml:space="preserve">Gjobat nga inspeksioni </t>
  </si>
  <si>
    <t>Inspektimi hixhienik sanitar</t>
  </si>
  <si>
    <t>5,0</t>
  </si>
  <si>
    <t>Total i inspeksionit</t>
  </si>
  <si>
    <t>Plan gjodezik dhe kopjet e planit</t>
  </si>
  <si>
    <t>Bartja e pronesise</t>
  </si>
  <si>
    <t xml:space="preserve">Daljet ne teren </t>
  </si>
  <si>
    <t>6,0</t>
  </si>
  <si>
    <t>Total i gjeodezisë kad.</t>
  </si>
  <si>
    <t>Inspektim dhe vertetim i kuali.të ushqim</t>
  </si>
  <si>
    <t xml:space="preserve">Lejet e Ndërtimit </t>
  </si>
  <si>
    <t xml:space="preserve">Takse per legalizimin e objekteve </t>
  </si>
  <si>
    <t>Lejet mjedisore</t>
  </si>
  <si>
    <t>7,0</t>
  </si>
  <si>
    <t xml:space="preserve">Totali Urbanizmit </t>
  </si>
  <si>
    <t xml:space="preserve">Participim nga shendetësia </t>
  </si>
  <si>
    <t xml:space="preserve">Te hyrat nga QPS-ja </t>
  </si>
  <si>
    <t>8,0</t>
  </si>
  <si>
    <t>Totali shendetesise dhe shërbime sociale.</t>
  </si>
  <si>
    <t xml:space="preserve">Qiraja nga hapsira publike </t>
  </si>
  <si>
    <t xml:space="preserve">reklamat publike </t>
  </si>
  <si>
    <t>Parkim Publik</t>
  </si>
  <si>
    <t xml:space="preserve">Shfrytezimi i hapsires publike </t>
  </si>
  <si>
    <t>Takse per licenca autotaksive</t>
  </si>
  <si>
    <t xml:space="preserve">Shitja e pasurise publike </t>
  </si>
  <si>
    <t>9,0</t>
  </si>
  <si>
    <t>Total i sherbimeve publike</t>
  </si>
  <si>
    <t>Dezi i auto.tran.Kafsheve.</t>
  </si>
  <si>
    <t>Shendrrimi tokes bujqësore në tokë ndërtimore</t>
  </si>
  <si>
    <t>çertifikatat per marrje me aktivitete bujqësore</t>
  </si>
  <si>
    <t xml:space="preserve">Shitja e masave drurore </t>
  </si>
  <si>
    <t>10,0</t>
  </si>
  <si>
    <t xml:space="preserve">Total i bujqësisë </t>
  </si>
  <si>
    <t xml:space="preserve">Dënimet e eko së pyjeve </t>
  </si>
  <si>
    <t xml:space="preserve">Dënimet e gjobave të gjykatës </t>
  </si>
  <si>
    <t xml:space="preserve">Dënimet e trafikut </t>
  </si>
  <si>
    <t>11,0</t>
  </si>
  <si>
    <t>Totali i të hyrave tjera</t>
  </si>
  <si>
    <t>Komente:</t>
  </si>
  <si>
    <t xml:space="preserve">  </t>
  </si>
  <si>
    <t>Të hyrat e planifikuara për vitin 2025 janë…,,….……….…..…………………..…...………….1.270.127,00€</t>
  </si>
  <si>
    <t>Te hyrat e realizuara per vitin 2025 jane:…..................................................................................1.567.205,84€</t>
  </si>
  <si>
    <t>Shkalla e realizimit duke u bazuar në planifikimin vjetor është….....,,……….…………………...…..123,39%</t>
  </si>
  <si>
    <t>Te hyrat nga Donacionet per periudhen janar - dhjetor 2025</t>
  </si>
  <si>
    <t>Donacion nga UE(Projekti nder kufitar me Komunen e Gostivarit)</t>
  </si>
  <si>
    <t xml:space="preserve">       </t>
  </si>
  <si>
    <t xml:space="preserve">Participimi i qytetareve </t>
  </si>
  <si>
    <t xml:space="preserve">Totali i Donacioneve </t>
  </si>
  <si>
    <t>Krahasimi i të hyrave vetanake në periudhën janar - dhjetor 2025 me të njejtin periudhë të vitit 2024</t>
  </si>
  <si>
    <t>Nr</t>
  </si>
  <si>
    <t xml:space="preserve">Burimet e të hyrave </t>
  </si>
  <si>
    <t>te hyrat 2024</t>
  </si>
  <si>
    <t>te hyrat 2025</t>
  </si>
  <si>
    <t>Diferencat 2025/2024</t>
  </si>
  <si>
    <t>% e krahasimit 2025/2024</t>
  </si>
  <si>
    <t xml:space="preserve">Sherbimi i arhivit </t>
  </si>
  <si>
    <t>Dukumentet zyrtare (ofiqarija)</t>
  </si>
  <si>
    <t xml:space="preserve">Ceremonit martesore </t>
  </si>
  <si>
    <t xml:space="preserve">Vertetimi I origj. Te dokumentave </t>
  </si>
  <si>
    <t>Te hyrat nga zyra e pritjes(T.H. tjera Of.)</t>
  </si>
  <si>
    <t xml:space="preserve">Te hyrat nga fotokopjimi i dokumenteve </t>
  </si>
  <si>
    <t>Totali i Administrates</t>
  </si>
  <si>
    <t>Tatimi ne prone / Toke</t>
  </si>
  <si>
    <t xml:space="preserve">Të hyrat nga Rexhistrimi i automjeteve </t>
  </si>
  <si>
    <t xml:space="preserve">Te hyrat nga rimbursimi i permbaruesit </t>
  </si>
  <si>
    <t xml:space="preserve">Totali i Buxhetit dhe Financave </t>
  </si>
  <si>
    <t xml:space="preserve">Te hyrat nga qerdhja e femijeve </t>
  </si>
  <si>
    <t xml:space="preserve">Të hyrat nga shkollat e mesme </t>
  </si>
  <si>
    <t>Totali i Arsimit</t>
  </si>
  <si>
    <t xml:space="preserve">Te hyrat nga Shtepia e Kultures </t>
  </si>
  <si>
    <t>Te hyrat nga Arhivi historik</t>
  </si>
  <si>
    <t>Totali i Kultures</t>
  </si>
  <si>
    <t xml:space="preserve">Lejet e ndertimit </t>
  </si>
  <si>
    <t xml:space="preserve">Leje mjedisore </t>
  </si>
  <si>
    <t>Totali i Urbanizimit</t>
  </si>
  <si>
    <t xml:space="preserve">Planet gjeodezik dhe kopjet e planit </t>
  </si>
  <si>
    <t xml:space="preserve">Dalje ne teren </t>
  </si>
  <si>
    <t xml:space="preserve">Bartje e pronësisë - regjistrimi i pronës </t>
  </si>
  <si>
    <t>Totali i gjeodezise kad.</t>
  </si>
  <si>
    <t xml:space="preserve">Të hyrat nga shëndetësia primare </t>
  </si>
  <si>
    <t>Totali i shendetesis dhe sherbimeve soc.</t>
  </si>
  <si>
    <t xml:space="preserve">Inspeksioni i komunikacionit </t>
  </si>
  <si>
    <t xml:space="preserve">Paranimi teknik i lokaleve </t>
  </si>
  <si>
    <t xml:space="preserve">Inspektimi sanitar </t>
  </si>
  <si>
    <t xml:space="preserve">Te hyrta nga Inspektimi </t>
  </si>
  <si>
    <t>Gjobat nga Inspektoriati</t>
  </si>
  <si>
    <t>Totali i Inspeksionit</t>
  </si>
  <si>
    <t>Qeraja nga hapsira publike</t>
  </si>
  <si>
    <t xml:space="preserve">Shfrytëzimi i hapsirës komunale </t>
  </si>
  <si>
    <t xml:space="preserve">Licencat për shërbime transportuese </t>
  </si>
  <si>
    <t xml:space="preserve">Parkimi Publik </t>
  </si>
  <si>
    <t xml:space="preserve">Reklamat Publike </t>
  </si>
  <si>
    <t xml:space="preserve">Totali i sherbimeve publike </t>
  </si>
  <si>
    <t xml:space="preserve">Shëndrrimi i tokës bujqësore në tokë ndërtimore </t>
  </si>
  <si>
    <t xml:space="preserve">Çertifikatat për marrje me aktivitete bujqësore </t>
  </si>
  <si>
    <t xml:space="preserve">Shitja e mases drurore </t>
  </si>
  <si>
    <t xml:space="preserve">Totali i Bujqesise </t>
  </si>
  <si>
    <t xml:space="preserve">Gjobat e gjykatës </t>
  </si>
  <si>
    <t xml:space="preserve">Gjobat pyjore </t>
  </si>
  <si>
    <t xml:space="preserve">Totali i te hyrave tjera </t>
  </si>
  <si>
    <t>Totali</t>
  </si>
  <si>
    <t>Komente</t>
  </si>
  <si>
    <t>Të hyrat e realizuara për periudhen janar - dhjetor të Vitit  2025 janë 1.567.205,84€, nderesa te hyrat e realizuara per periudhen                   janar - dhjetor te vitit 2024 kane qene 1.233.358,05€</t>
  </si>
  <si>
    <t>Në periudhen janar-dhjetor te vitit 2025 jane realizuar te hyra me te larta per 333.847,79€</t>
  </si>
  <si>
    <t>Krahasimi i të hyrave nga donacionet për periudhën janar - dhjetor 2025 me të njejtin periudhë të vitit 2024</t>
  </si>
  <si>
    <t>Te hyrat nga Donacionet</t>
  </si>
  <si>
    <t xml:space="preserve">Te hyrat nga donacionet dhe participimi per periudhen janar - dhjetor 2025 jane: 455.545,24€ </t>
  </si>
  <si>
    <t>Ndersa per periudhen janar - dhjetor 2024 te hyrat nga donacionet dhe participimi kane qene 78.200,00€</t>
  </si>
  <si>
    <t>Prezentimi i investimeve sipas burimeve të financimit per periudhen janar - dhjetor 2025</t>
  </si>
  <si>
    <t xml:space="preserve">Grandi qeveritar </t>
  </si>
  <si>
    <t xml:space="preserve">Të hyrat vetanake </t>
  </si>
  <si>
    <t xml:space="preserve">Të hyrat vetanake te bartura </t>
  </si>
  <si>
    <t xml:space="preserve">Participim dhe donacionet </t>
  </si>
  <si>
    <t>Shpenzimi i buxhetit sipas kategorive ekonomike per periudhen janar - dhjetor 2025</t>
  </si>
  <si>
    <t xml:space="preserve">Kategorit Ekonomike </t>
  </si>
  <si>
    <t>Alokimet e buxhetit</t>
  </si>
  <si>
    <t xml:space="preserve">Shpenzimet </t>
  </si>
  <si>
    <t>% Shpenzimit</t>
  </si>
  <si>
    <t xml:space="preserve">Pagat dhe meditje  </t>
  </si>
  <si>
    <t xml:space="preserve">Mallra dhe Sherbime </t>
  </si>
  <si>
    <t xml:space="preserve">Komunali </t>
  </si>
  <si>
    <t>Subvencione</t>
  </si>
  <si>
    <t>Kapitale</t>
  </si>
  <si>
    <t xml:space="preserve">                 Prezentimi Analitik i investimeve për periudhën janar - dhjetor 2025</t>
  </si>
  <si>
    <t xml:space="preserve"> </t>
  </si>
  <si>
    <t xml:space="preserve">Përshkrimi i Investimit </t>
  </si>
  <si>
    <t xml:space="preserve">Furnitori </t>
  </si>
  <si>
    <t xml:space="preserve">Vendi i investimeve </t>
  </si>
  <si>
    <t>fondi burimor 10</t>
  </si>
  <si>
    <t>fondi burimor 21</t>
  </si>
  <si>
    <t>fondi burimor 22</t>
  </si>
  <si>
    <t>Donacionet</t>
  </si>
  <si>
    <t xml:space="preserve">Shuma </t>
  </si>
  <si>
    <t xml:space="preserve">Ndertimi i kanalizimeve ne Komunen e Vitise </t>
  </si>
  <si>
    <t>BERISHA COMPANY SHA</t>
  </si>
  <si>
    <t>EN BAU SH.P.K</t>
  </si>
  <si>
    <t>Asfaltimi i rruges Hoxhë Jonuzi dhe Muhamet Muharremi</t>
  </si>
  <si>
    <t xml:space="preserve">COMPANYA ESKAVATORI </t>
  </si>
  <si>
    <t xml:space="preserve">Ndertimi i rruges me zhavor Stubell-Stanqiq </t>
  </si>
  <si>
    <t>ECO HOLDING GROUP SHPK</t>
  </si>
  <si>
    <t xml:space="preserve">Ndertimi i sheshit ne Viti </t>
  </si>
  <si>
    <t xml:space="preserve">ENGINEERING </t>
  </si>
  <si>
    <t>Ndertimi i Urave - (projekti me UE)</t>
  </si>
  <si>
    <t xml:space="preserve">PATRIOTI TRANS </t>
  </si>
  <si>
    <t xml:space="preserve">Ndertimi i fushave sportive </t>
  </si>
  <si>
    <t>EURO COMMERC OP</t>
  </si>
  <si>
    <t>Ndertimi i palestrave sportive shkollore (Kuvendi I Lezhes - Viti dhe shkolla fillore Sllatin e Eperme)</t>
  </si>
  <si>
    <t xml:space="preserve">Riparime neper shkolla </t>
  </si>
  <si>
    <t xml:space="preserve">Asfaltimii rruges Terpez - Novoselle- Lagja Alidema </t>
  </si>
  <si>
    <t>PRO CO GROUP SHPK</t>
  </si>
  <si>
    <t>Asfaltimi i rruges Gjylekar toplan -Remnik</t>
  </si>
  <si>
    <t xml:space="preserve">Ndertimi i trotuareve dhe ndriqimit publik </t>
  </si>
  <si>
    <t>Asfaltimi i rruges Kolishte-Buzovik-Begunce</t>
  </si>
  <si>
    <t xml:space="preserve">Asfaltimi i rrugeve Rurale  </t>
  </si>
  <si>
    <t xml:space="preserve">Ndertimi i rrugeve me zhavor </t>
  </si>
  <si>
    <t>Ndertimi I Rruges Me zhavor Ramjan -Sllakovc</t>
  </si>
  <si>
    <t>Rregullimi i Shtreteve  te lumit , gropat septike, trotuaret (bashkefinancim me UE)</t>
  </si>
  <si>
    <t>Ndertimi i Aneksit te shkolles fillore ne fshatin Ramnishte</t>
  </si>
  <si>
    <t>REI COMPANY SHPK</t>
  </si>
  <si>
    <t xml:space="preserve">Ndertimi i rruges me zhavor remniku I ri (pompa)-Sedovin e Qerkezve,Sllatine Poshtme </t>
  </si>
  <si>
    <t>VIZIONI BD SHPK</t>
  </si>
  <si>
    <t xml:space="preserve">Ndertimi i kanaleve dhe prockave </t>
  </si>
  <si>
    <t>Ndertimi i ujesjellsave Ramjan - Novosell</t>
  </si>
  <si>
    <t>KUSHTRIMI NM SHPK</t>
  </si>
  <si>
    <t xml:space="preserve">Blerja e autoveturave </t>
  </si>
  <si>
    <t>AUTO MITA SHPK</t>
  </si>
  <si>
    <t xml:space="preserve"> Rregullimi i hapesirave gjelberuese </t>
  </si>
  <si>
    <t>BARDHI NDERTIMI SHPK</t>
  </si>
  <si>
    <t>Participimi per rregullimin e inkubatorit te biznesit ne viti</t>
  </si>
  <si>
    <t>Renovim Ambulantave ne Viti</t>
  </si>
  <si>
    <t>LURN SHPK</t>
  </si>
  <si>
    <t xml:space="preserve">Hartimi i Projekteve </t>
  </si>
  <si>
    <t>F&amp;A CONSULTING SH.P.K.</t>
  </si>
  <si>
    <t>Projekti per bashkefinancim (pajisje per gjenerim te energjise dhe ndriqimit publik)</t>
  </si>
  <si>
    <t>FOUNDATION KOSOVO LUXEMBOURG</t>
  </si>
  <si>
    <t>Vendime Gjyqesore (Kontrata Kolektive)</t>
  </si>
  <si>
    <t>S.PËRMBARIMOREPACTASUNTSERVANDA SH.P.K.</t>
  </si>
  <si>
    <t>ALIU LAW SHPK</t>
  </si>
  <si>
    <t>MISINI LAW SH.P.K.</t>
  </si>
  <si>
    <t>PERMBARUES.BESNIK NUHIU SHPK</t>
  </si>
  <si>
    <t>PER. PRIVAT SHEREMET H.LIVOREKA</t>
  </si>
  <si>
    <t>PERMBARUESI ARGJENT SHPK</t>
  </si>
  <si>
    <t>ZYRA PERMBARIMORE AGRONI SHPK</t>
  </si>
  <si>
    <t>ZYRA PËRMBARIMORE BK PARTNERS  SH.P.K.</t>
  </si>
  <si>
    <t>ZYRE PERMBARIMORE LEGAL A SHPK</t>
  </si>
  <si>
    <t>ZYRE PERMBARIMORE MUSA-KM SHPK</t>
  </si>
  <si>
    <t>Gjithesej</t>
  </si>
  <si>
    <t>Obligimet e pa paguara dhe te hyrat e bartura deri me 31.12.2025</t>
  </si>
  <si>
    <t>Obligimet e pa paguara</t>
  </si>
  <si>
    <t>nr</t>
  </si>
  <si>
    <t>te hyrat e Bartura nga viti 2025</t>
  </si>
  <si>
    <t xml:space="preserve">shuma </t>
  </si>
  <si>
    <t xml:space="preserve">Sherbime dhe Mallra </t>
  </si>
  <si>
    <t>te hyrat e pa shpenzuara te vitit 2025 qe barten ne vitin 2026</t>
  </si>
  <si>
    <t xml:space="preserve">Shpenzimet komunale </t>
  </si>
  <si>
    <t xml:space="preserve">Te hyrat nga rritja e buxhetit nga te hyrat vetanake </t>
  </si>
  <si>
    <t xml:space="preserve">Shpenzimet kapitale </t>
  </si>
  <si>
    <t xml:space="preserve">Gjithesejt </t>
  </si>
  <si>
    <t>Obligimet e pa paguara per te gjitha njesit buxhetore deri me 31.12.2025 jane: 4.576.563,21€</t>
  </si>
  <si>
    <t>Te hyrat e bartura nga vitii 2025 jane: 303.855,75€</t>
  </si>
  <si>
    <r>
      <rPr>
        <sz val="12"/>
        <rFont val="Times New Roman"/>
        <family val="1"/>
      </rPr>
      <t xml:space="preserve">  </t>
    </r>
    <r>
      <rPr>
        <sz val="14"/>
        <rFont val="Times New Roman"/>
        <family val="1"/>
      </rPr>
      <t xml:space="preserve">   </t>
    </r>
  </si>
  <si>
    <r>
      <rPr>
        <b/>
        <sz val="11"/>
        <rFont val="Times New Roman"/>
        <family val="1"/>
      </rPr>
      <t>REPUBLIKA E KOSOVËS - REPUBLIKA KOSOVA - REPUBLIC OF KOSOVO</t>
    </r>
  </si>
  <si>
    <r>
      <rPr>
        <b/>
        <sz val="11"/>
        <rFont val="Times New Roman"/>
        <family val="1"/>
      </rPr>
      <t>KOMUNA  E  VITISË -  OPSTINA VITINA - MUNICIPAL VITINA</t>
    </r>
  </si>
  <si>
    <r>
      <rPr>
        <b/>
        <sz val="22"/>
        <rFont val="Times New Roman"/>
        <family val="1"/>
      </rPr>
      <t>Pasqyrat Financiare të buxhetit Komunal për periudhën janar-dhjetor 2025</t>
    </r>
  </si>
  <si>
    <r>
      <rPr>
        <b/>
        <sz val="16"/>
        <rFont val="Times New Roman"/>
        <family val="1"/>
      </rPr>
      <t xml:space="preserve">                                </t>
    </r>
  </si>
  <si>
    <r>
      <rPr>
        <b/>
        <sz val="16"/>
        <rFont val="Times New Roman"/>
        <family val="1"/>
      </rPr>
      <t>Viti 26.01.2026</t>
    </r>
  </si>
  <si>
    <r>
      <rPr>
        <b/>
        <sz val="11"/>
        <rFont val="Times New Roman"/>
        <family val="1"/>
      </rPr>
      <t xml:space="preserve">     KOMUNA  E  VITISË -  OPSTINA VITINA - MUNICIPAL VITINA</t>
    </r>
  </si>
  <si>
    <r>
      <rPr>
        <b/>
        <sz val="14"/>
        <rFont val="Times New Roman"/>
        <family val="1"/>
      </rPr>
      <t xml:space="preserve">                            DREJTORIA E FINANCAVE </t>
    </r>
  </si>
  <si>
    <r>
      <rPr>
        <sz val="12"/>
        <rFont val="Times New Roman"/>
        <family val="1"/>
      </rPr>
      <t xml:space="preserve">Data/Datum/Date
    </t>
    </r>
  </si>
  <si>
    <r>
      <rPr>
        <sz val="12"/>
        <rFont val="Times New Roman"/>
        <family val="1"/>
      </rPr>
      <t xml:space="preserve">Nr/Br. </t>
    </r>
  </si>
  <si>
    <r>
      <rPr>
        <sz val="12"/>
        <rFont val="Times New Roman"/>
        <family val="1"/>
      </rPr>
      <t xml:space="preserve">Për/Za/To
</t>
    </r>
  </si>
  <si>
    <r>
      <rPr>
        <sz val="12"/>
        <rFont val="Times New Roman"/>
        <family val="1"/>
      </rPr>
      <t xml:space="preserve">Kuvendin e Komunës,Komitetin për Politikë dhe Financa </t>
    </r>
  </si>
  <si>
    <r>
      <rPr>
        <sz val="12"/>
        <rFont val="Times New Roman"/>
        <family val="1"/>
      </rPr>
      <t xml:space="preserve">Përmes/Preko/Through
</t>
    </r>
  </si>
  <si>
    <r>
      <rPr>
        <sz val="12"/>
        <rFont val="Times New Roman"/>
        <family val="1"/>
      </rPr>
      <t xml:space="preserve">Sokol Haliti, Kryetar i Komunës </t>
    </r>
  </si>
  <si>
    <r>
      <rPr>
        <sz val="12"/>
        <rFont val="Times New Roman"/>
        <family val="1"/>
      </rPr>
      <t xml:space="preserve">Nga/Od/From 
</t>
    </r>
  </si>
  <si>
    <r>
      <rPr>
        <sz val="12"/>
        <rFont val="Times New Roman"/>
        <family val="1"/>
      </rPr>
      <t xml:space="preserve">Milihate Ajeti Drejtor i Drejtoris për Financa, Ekonomi dhe Zhvillim </t>
    </r>
  </si>
  <si>
    <r>
      <rPr>
        <sz val="12"/>
        <rFont val="Times New Roman"/>
        <family val="1"/>
      </rPr>
      <t xml:space="preserve">Lënda/Predmet/Subject
</t>
    </r>
  </si>
  <si>
    <r>
      <rPr>
        <sz val="12"/>
        <rFont val="Times New Roman"/>
        <family val="1"/>
      </rPr>
      <t>Pasqyrat Financiare për periudhën janar-dhjetor 2025</t>
    </r>
  </si>
  <si>
    <r>
      <rPr>
        <sz val="12"/>
        <rFont val="Times New Roman"/>
        <family val="1"/>
      </rPr>
      <t>Bazuar në Ligjin mbi Vetëqeverisjen Lokale, Ligjin mbi Financat Lokale si dhe Ligjin mbi Menaxhimin e Financave Publike dhe Përgjegjësitë paraqesim pasqyrat financiare të organizatës sonë buxhetore (657) për periudhen janar-dhjetor 2025 përfshirë të hyrat vetanake të realizuara si  dhe shpenzimet buxhetore për të gjitha kategoritë ekonomike.</t>
    </r>
  </si>
  <si>
    <r>
      <rPr>
        <b/>
        <sz val="14"/>
        <rFont val="Times New Roman"/>
        <family val="1"/>
      </rPr>
      <t xml:space="preserve">Të hyrat </t>
    </r>
  </si>
  <si>
    <r>
      <rPr>
        <sz val="12"/>
        <rFont val="Times New Roman"/>
        <family val="1"/>
      </rPr>
      <t xml:space="preserve">Gjatë periudhës janar – dhjetor 2025 janë inkasuar gjithesej të hyra vetanake në vlere prej 1.567.205,84€, shkalla e inkasimit, duke u bazuar në planifikimin vjetor është 123,39%, ndërsa  Krahasuar me të hyrat për periudhën janar – dhjetor te vitit 2024 te hyrat e vitit 2025 jane me te larta per 333.847,79 € </t>
    </r>
  </si>
  <si>
    <r>
      <rPr>
        <b/>
        <sz val="14"/>
        <rFont val="Times New Roman"/>
        <family val="1"/>
      </rPr>
      <t xml:space="preserve">Shpenzimet Buxhetore </t>
    </r>
  </si>
  <si>
    <r>
      <rPr>
        <sz val="12"/>
        <rFont val="Times New Roman"/>
        <family val="1"/>
      </rPr>
      <t>Buxheti i Alokuar për periudhen  janar – dhjetor  te vitit 2025  nga fondet burimore: Granti qeveritar, të hyrat vetanake, dhe donacionet jane: 19.090.931,87€, ndersa shpenzimet jane: 18.883.720,54€ , shkalla e ekzekutimit te buxhetit per periudhen janar- dhjetor 2025 eshte 98,91% në krahasim me Alokimet për të  gjitha programet dhe kategorit ekonomike.</t>
    </r>
  </si>
  <si>
    <r>
      <rPr>
        <sz val="12"/>
        <rFont val="Times New Roman"/>
        <family val="1"/>
      </rPr>
      <t>Në vazhdim të këtyre pasqyrave në mënyrë tabelare do ti paraqesim shpenzimet buxhetore, duke i specifikuar sipas burimeve te financimit, programeve dhe kategorive Ekonomike.</t>
    </r>
  </si>
  <si>
    <t>Krahasimi i Shpenzimeve në vitin 2025 me të njëjtën periudh të vitit 2024</t>
  </si>
  <si>
    <t xml:space="preserve">Kodi Ekonomik </t>
  </si>
  <si>
    <t xml:space="preserve">Përshkrimi </t>
  </si>
  <si>
    <t>Shpenzimet e vitit 2024</t>
  </si>
  <si>
    <t>Shpenzimet e vitit 2025</t>
  </si>
  <si>
    <t xml:space="preserve">Diferenca </t>
  </si>
  <si>
    <t>Tatimi ne te ardhura personale</t>
  </si>
  <si>
    <t>Kontributi pensional-punetorit</t>
  </si>
  <si>
    <t>Pagesa për sindikat</t>
  </si>
  <si>
    <t xml:space="preserve">Odat Profesionale </t>
  </si>
  <si>
    <t>Kontributi pensional-punedhenesit</t>
  </si>
  <si>
    <t xml:space="preserve">Shtesat e veçanta per te zgjedhurit </t>
  </si>
  <si>
    <t xml:space="preserve">Shtesat per vellimin e punes </t>
  </si>
  <si>
    <t xml:space="preserve">Shtesat eper nenpunesit e sistemit shendetesor </t>
  </si>
  <si>
    <t xml:space="preserve">Shtesat tranzitore </t>
  </si>
  <si>
    <t xml:space="preserve">Pagesa per vendime gjyqesore </t>
  </si>
  <si>
    <t xml:space="preserve">Transporti per udhetime zyrtare brenda vendit </t>
  </si>
  <si>
    <t xml:space="preserve">para xhepi/meditje per udhetime zyrtare brenda vendit </t>
  </si>
  <si>
    <t xml:space="preserve">Akomodimi per udhetime zyrtare brenda vendit </t>
  </si>
  <si>
    <t xml:space="preserve">Akomodimi per udhetime zyrtare jashte vendit </t>
  </si>
  <si>
    <t xml:space="preserve">shpenzime te tjera per udhetime zyrtare jashte vendit </t>
  </si>
  <si>
    <t xml:space="preserve">Energjia Elektrike </t>
  </si>
  <si>
    <t xml:space="preserve">Sherbimet e ujesjellsit dhe kanalizimit </t>
  </si>
  <si>
    <t xml:space="preserve">Mbeturinat </t>
  </si>
  <si>
    <t xml:space="preserve">Telefonia Fikse </t>
  </si>
  <si>
    <t xml:space="preserve">Pagesat vendime gjyqesore </t>
  </si>
  <si>
    <t xml:space="preserve">Telefonia Mobile </t>
  </si>
  <si>
    <t xml:space="preserve">Shpenzimet postare </t>
  </si>
  <si>
    <t xml:space="preserve">Sherbime te ndryshme shendetesore </t>
  </si>
  <si>
    <t xml:space="preserve">Sherbimet keshilledhenese dhe profesionale </t>
  </si>
  <si>
    <t>sherbimet shtypje / printimit</t>
  </si>
  <si>
    <t xml:space="preserve">Sherbime kontraktuese tjera </t>
  </si>
  <si>
    <t xml:space="preserve">Sherbime teknike </t>
  </si>
  <si>
    <t xml:space="preserve">Shpenzimet e anetaresimit </t>
  </si>
  <si>
    <t xml:space="preserve">Paisje tjera te teknologjis informative dhe te komunikimit </t>
  </si>
  <si>
    <t xml:space="preserve">Pajisje tjera </t>
  </si>
  <si>
    <t xml:space="preserve">Blerja e librave dhe veprave artistike </t>
  </si>
  <si>
    <t xml:space="preserve">Pajisje sportive </t>
  </si>
  <si>
    <t xml:space="preserve">Furnizime per zyre </t>
  </si>
  <si>
    <t>Furnizimi me dokumenta bllanko</t>
  </si>
  <si>
    <t xml:space="preserve">Furnizim me ushqim dhe pije </t>
  </si>
  <si>
    <t xml:space="preserve">Furnizime mjeksore </t>
  </si>
  <si>
    <t xml:space="preserve">Furnizime pastrimi </t>
  </si>
  <si>
    <t xml:space="preserve">Furnizimi me veshembathje </t>
  </si>
  <si>
    <t xml:space="preserve">Nafte per ngrohje qendrore </t>
  </si>
  <si>
    <t xml:space="preserve">Drute dhe prodhimet e drurit per ngrohje </t>
  </si>
  <si>
    <t xml:space="preserve">Derivatet per automjetet, gjenerator dhe makineri </t>
  </si>
  <si>
    <t xml:space="preserve">Regjistrim i automjeteve </t>
  </si>
  <si>
    <t xml:space="preserve">Sigurimi i automjeteve </t>
  </si>
  <si>
    <t xml:space="preserve">Sigurimi i ndertesave dhe te tjera </t>
  </si>
  <si>
    <t xml:space="preserve">Kontrollimi teknik i automjeteve </t>
  </si>
  <si>
    <t xml:space="preserve">Mirembatja e ndertesave arsimore </t>
  </si>
  <si>
    <t>Mirëmbatja e rrugeve lokale</t>
  </si>
  <si>
    <t>Mirembatja e teknologjise informative dhe te komunikimit</t>
  </si>
  <si>
    <t xml:space="preserve">Mirembatja rutinore </t>
  </si>
  <si>
    <t xml:space="preserve">Botimet e publikimet </t>
  </si>
  <si>
    <t xml:space="preserve">Kompenzimi i perfaqesimit jashte vendit </t>
  </si>
  <si>
    <t>Pagesa per tarifa - vendimet gjyqesore /permbarimore</t>
  </si>
  <si>
    <t>Pagesat - gjobat nderinstitucioneve</t>
  </si>
  <si>
    <t xml:space="preserve">Totali për shërbime mallra dhe komunali </t>
  </si>
  <si>
    <t xml:space="preserve">Subvencione dhe transfera </t>
  </si>
  <si>
    <t xml:space="preserve">Pagesat sipas vendimeve gjyqesore </t>
  </si>
  <si>
    <t xml:space="preserve">Shpenzimet në vitin 2025 ne total janë 18.883.720,54€, Ndersa Shpenzimet ne vitin 2024 kane qene 19.775.752,92€  </t>
  </si>
  <si>
    <t>Shpenzimet në vitin 2025 janë më të ulta në total për 892.032,38€ në krahasim me të njejten periudh të vitit 2024</t>
  </si>
  <si>
    <t>Në shpenzime janë përfshi pagat dhe meditjet, shërbime mallra dhe shpenzimet komunale, subvencione dhe investime kapitale</t>
  </si>
  <si>
    <t>Shpenzimet për Paga dhe meditjet të vitit 2025 janë më të ulta për 1.671.267,33€ në krahasim me vitin 2024</t>
  </si>
  <si>
    <t>Shpenzimet për shërbime mallra dhe komunali të vitit 2025 janë më të larta për 247.523,18€ në krahasim me shpenzimet e vitit 2024</t>
  </si>
  <si>
    <t>Shpenzimet për subvencione dhe transfera të vitit 2025 janë më të larta për 70.417,61€ në krahasim me shpenzimet e vitit 2024</t>
  </si>
  <si>
    <t>Shpenzimet për Investime kapitale të vitit 2025 janë më të larta për 461.294,16€ në krahasim me shpenzimet e vitit 2024,</t>
  </si>
  <si>
    <t>Bujqësi pylltari zhvillim rural</t>
  </si>
  <si>
    <t>Aprovim</t>
  </si>
  <si>
    <t>Kateg.&amp;Ekonomike</t>
  </si>
  <si>
    <t>Aprovime 10</t>
  </si>
  <si>
    <t>Aprovime 21</t>
  </si>
  <si>
    <t>Aprovimet 22</t>
  </si>
  <si>
    <t>Aprovimet Donacinet</t>
  </si>
  <si>
    <t>Totali I Aprovimeve</t>
  </si>
  <si>
    <t>Pagat &amp;Shtesat</t>
  </si>
  <si>
    <t>Mall.&amp;Sherbime</t>
  </si>
  <si>
    <t>Alokimet</t>
  </si>
  <si>
    <t>Alokimet 10</t>
  </si>
  <si>
    <t>Alokimet 21</t>
  </si>
  <si>
    <t>Alokimet22</t>
  </si>
  <si>
    <t>Alokimet Donacinet</t>
  </si>
  <si>
    <t>Totali I Alokimeve</t>
  </si>
  <si>
    <t>Te paalokuara</t>
  </si>
  <si>
    <t>Shpenzimet 10</t>
  </si>
  <si>
    <t>Shpenzimet 21</t>
  </si>
  <si>
    <t>Shpenzimet 22</t>
  </si>
  <si>
    <t>Shpenzimet Donacinet</t>
  </si>
  <si>
    <t>Totali I Shpenzimeve</t>
  </si>
  <si>
    <t>Diferenca Alokim-Shpenzim</t>
  </si>
  <si>
    <t>Diferenca Aprovim-Shpenzim</t>
  </si>
  <si>
    <t>Inspeksioni</t>
  </si>
  <si>
    <t>Gjeodezi kadaster  dhe pron</t>
  </si>
  <si>
    <t>Planifikimi urban dhe mjedisi</t>
  </si>
  <si>
    <t>Zyra e kryetarit</t>
  </si>
  <si>
    <t xml:space="preserve">% shpenzimit </t>
  </si>
  <si>
    <t>Administrata pergjithshme</t>
  </si>
  <si>
    <t>%shpenzimit</t>
  </si>
  <si>
    <t xml:space="preserve">Buxhet e financa </t>
  </si>
  <si>
    <t>Sherbime publike</t>
  </si>
  <si>
    <t>Arsimi 93650</t>
  </si>
  <si>
    <t>Totali i Aprovimeve</t>
  </si>
  <si>
    <t>Totali i Alokimeve</t>
  </si>
  <si>
    <t>Totali i Shpenzimeve</t>
  </si>
  <si>
    <t>% shpenzimit</t>
  </si>
  <si>
    <t xml:space="preserve">Administrata </t>
  </si>
  <si>
    <t>SHENDETSIA</t>
  </si>
  <si>
    <t>Sherbime Sociale Rezidenciale</t>
  </si>
  <si>
    <t xml:space="preserve">Zyra e Komuniteteve </t>
  </si>
  <si>
    <t>Aprovimet Donacionet</t>
  </si>
</sst>
</file>

<file path=xl/styles.xml><?xml version="1.0" encoding="utf-8"?>
<styleSheet xmlns="http://schemas.openxmlformats.org/spreadsheetml/2006/main">
  <numFmts count="7">
    <numFmt numFmtId="177" formatCode="#,##0.00;[Red]#,##0.00"/>
    <numFmt numFmtId="178" formatCode="#,##0.00\ [$€-1]"/>
    <numFmt numFmtId="179" formatCode="0.000"/>
    <numFmt numFmtId="180" formatCode="#,##0.00\ [$€-1];[Red]\-#,##0.00\ [$€-1]"/>
    <numFmt numFmtId="181" formatCode="#,##0.00\ [$€-1];[Red]#,##0.00\ [$€-1]"/>
    <numFmt numFmtId="182" formatCode="_(&quot;$&quot;* #,##0.00_);_(&quot;$&quot;* \(#,##0.00\);_(&quot;$&quot;* &quot;-&quot;??_);_(@_)"/>
    <numFmt numFmtId="183" formatCode="_(* #,##0.00_);_(* \(#,##0.00\);_(* &quot;-&quot;??_);_(@_)"/>
  </numFmts>
  <fonts count="43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color rgb="FF000000"/>
      <name val="Arial"/>
      <family val="2"/>
    </font>
    <font>
      <sz val="10"/>
      <color rgb="FFFF9900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name val="Egyptian710 BT"/>
      <family val="1"/>
    </font>
    <font>
      <sz val="14"/>
      <color rgb="FF0000FF"/>
      <name val="Aldine721 Lt BT"/>
      <family val="1"/>
    </font>
    <font>
      <b/>
      <sz val="14"/>
      <name val="Arial"/>
      <family val="2"/>
    </font>
    <font>
      <b/>
      <sz val="14"/>
      <name val="Egyptian710 BT"/>
      <family val="1"/>
    </font>
    <font>
      <b/>
      <sz val="11"/>
      <name val="Egyptian710 BT"/>
      <family val="1"/>
    </font>
    <font>
      <sz val="12"/>
      <name val="Arial"/>
      <family val="2"/>
    </font>
    <font>
      <b/>
      <sz val="12"/>
      <name val="Egyptian710 BT"/>
      <family val="1"/>
    </font>
    <font>
      <sz val="14"/>
      <name val="Egyptian710 BT"/>
      <family val="1"/>
    </font>
    <font>
      <sz val="12"/>
      <name val="Egyptian710 BT"/>
      <family val="1"/>
    </font>
    <font>
      <b/>
      <i/>
      <sz val="14"/>
      <name val="Americana BT"/>
      <family val="1"/>
    </font>
    <font>
      <i/>
      <sz val="14"/>
      <color rgb="FF0000FF"/>
      <name val="Aldine721 Lt BT"/>
      <family val="1"/>
    </font>
    <font>
      <b/>
      <sz val="12"/>
      <color rgb="FF000000"/>
      <name val="Egyptian710 BT"/>
      <family val="1"/>
    </font>
    <font>
      <b/>
      <sz val="14"/>
      <color rgb="FF000000"/>
      <name val="Egyptian710 BT"/>
      <family val="1"/>
    </font>
    <font>
      <sz val="16"/>
      <color rgb="FF0000FF"/>
      <name val="Aldine721 Lt BT"/>
      <family val="1"/>
    </font>
    <font>
      <b/>
      <sz val="8"/>
      <name val="Arial"/>
      <family val="2"/>
    </font>
    <font>
      <sz val="9"/>
      <name val="Arial"/>
      <family val="2"/>
    </font>
    <font>
      <sz val="16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0"/>
      <color theme="1"/>
      <name val="Calibri"/>
      <family val="2"/>
    </font>
    <font>
      <b/>
      <sz val="16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b/>
      <sz val="11"/>
      <name val="Times New Roman"/>
      <family val="1"/>
    </font>
    <font>
      <b/>
      <sz val="22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i/>
      <sz val="8"/>
      <color rgb="FF808080"/>
      <name val="Arial"/>
      <family val="2"/>
    </font>
    <font>
      <b/>
      <i/>
      <sz val="12"/>
      <color rgb="FF808080"/>
      <name val="Arial"/>
      <family val="2"/>
    </font>
    <font>
      <sz val="11"/>
      <name val="Arial"/>
      <family val="2"/>
    </font>
    <font>
      <sz val="14"/>
      <name val="Times New Roman"/>
      <family val="1"/>
    </font>
  </fonts>
  <fills count="25">
    <fill>
      <patternFill/>
    </fill>
    <fill>
      <patternFill patternType="gray125"/>
    </fill>
    <fill>
      <patternFill patternType="solid">
        <fgColor theme="0" tint="-0.14999000728130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049979999661445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</fills>
  <borders count="60">
    <border>
      <left/>
      <right/>
      <top/>
      <bottom/>
      <diagonal/>
    </border>
    <border>
      <left style="medium"/>
      <right>
        <color rgb="FF333333"/>
      </right>
      <top style="medium"/>
      <bottom>
        <color rgb="FF333333"/>
      </bottom>
    </border>
    <border>
      <left style="medium"/>
      <right style="medium"/>
      <top style="medium"/>
      <bottom>
        <color rgb="FF333333"/>
      </bottom>
    </border>
    <border>
      <left>
        <color rgb="FF333333"/>
      </left>
      <right>
        <color rgb="FF333333"/>
      </right>
      <top style="medium"/>
      <bottom>
        <color rgb="FF333333"/>
      </bottom>
    </border>
    <border>
      <left>
        <color rgb="FF333333"/>
      </left>
      <right style="medium"/>
      <top style="medium"/>
      <bottom>
        <color rgb="FF333333"/>
      </bottom>
    </border>
    <border>
      <left style="medium"/>
      <right>
        <color rgb="FF333333"/>
      </right>
      <top>
        <color rgb="FF333333"/>
      </top>
      <bottom style="medium"/>
    </border>
    <border>
      <left style="medium"/>
      <right style="medium"/>
      <top>
        <color rgb="FF333333"/>
      </top>
      <bottom style="medium"/>
    </border>
    <border>
      <left>
        <color rgb="FF333333"/>
      </left>
      <right>
        <color rgb="FF333333"/>
      </right>
      <top>
        <color rgb="FF333333"/>
      </top>
      <bottom style="medium"/>
    </border>
    <border>
      <left>
        <color rgb="FF333333"/>
      </left>
      <right style="medium"/>
      <top>
        <color rgb="FF333333"/>
      </top>
      <bottom style="medium"/>
    </border>
    <border>
      <left style="medium"/>
      <right style="medium"/>
      <top>
        <color rgb="FF333333"/>
      </top>
      <bottom>
        <color rgb="FF333333"/>
      </bottom>
    </border>
    <border>
      <left style="thin"/>
      <right style="thin"/>
      <top>
        <color rgb="FF333333"/>
      </top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>
        <color rgb="FF333333"/>
      </bottom>
    </border>
    <border>
      <left style="medium"/>
      <right>
        <color rgb="FF333333"/>
      </right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thin"/>
      <top style="medium"/>
      <bottom style="medium"/>
    </border>
    <border>
      <left style="thin"/>
      <right style="medium"/>
      <top style="medium"/>
      <bottom style="medium"/>
    </border>
    <border>
      <left style="thin"/>
      <right>
        <color rgb="FF333333"/>
      </right>
      <top style="thin"/>
      <bottom style="thin"/>
    </border>
    <border>
      <left style="thin"/>
      <right>
        <color rgb="FF333333"/>
      </right>
      <top>
        <color rgb="FF333333"/>
      </top>
      <bottom style="thin"/>
    </border>
    <border>
      <left style="medium"/>
      <right style="thin"/>
      <top>
        <color rgb="FF333333"/>
      </top>
      <bottom style="medium"/>
    </border>
    <border>
      <left style="thin"/>
      <right style="thin"/>
      <top>
        <color rgb="FF333333"/>
      </top>
      <bottom style="medium"/>
    </border>
    <border>
      <left style="thin"/>
      <right style="medium"/>
      <top>
        <color rgb="FF333333"/>
      </top>
      <bottom style="medium"/>
    </border>
    <border>
      <left>
        <color rgb="FF333333"/>
      </left>
      <right style="thin"/>
      <top>
        <color rgb="FF333333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thin"/>
      <top>
        <color rgb="FF333333"/>
      </top>
      <bottom>
        <color rgb="FF333333"/>
      </bottom>
    </border>
    <border>
      <left style="thin"/>
      <right style="thin"/>
      <top>
        <color rgb="FF333333"/>
      </top>
      <bottom>
        <color rgb="FF333333"/>
      </bottom>
    </border>
    <border>
      <left style="thin"/>
      <right style="medium"/>
      <top>
        <color rgb="FF333333"/>
      </top>
      <bottom>
        <color rgb="FF333333"/>
      </bottom>
    </border>
    <border>
      <left style="medium"/>
      <right style="medium"/>
      <top style="medium"/>
      <bottom style="thin"/>
    </border>
    <border>
      <left>
        <color rgb="FF333333"/>
      </left>
      <right style="medium"/>
      <top style="medium"/>
      <bottom style="thin"/>
    </border>
    <border>
      <left>
        <color rgb="FF333333"/>
      </left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>
        <color rgb="FF333333"/>
      </left>
      <right style="medium"/>
      <top style="thin"/>
      <bottom style="medium"/>
    </border>
    <border>
      <left>
        <color rgb="FF333333"/>
      </left>
      <right style="thin"/>
      <top style="thin"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>
        <color rgb="FF333333"/>
      </left>
      <right>
        <color rgb="FF333333"/>
      </right>
      <top style="medium"/>
      <bottom style="medium"/>
    </border>
    <border>
      <left>
        <color rgb="FF333333"/>
      </left>
      <right>
        <color rgb="FF333333"/>
      </right>
      <top style="thin"/>
      <bottom style="thin"/>
    </border>
    <border>
      <left style="medium"/>
      <right style="thin"/>
      <top style="medium"/>
      <bottom>
        <color rgb="FF333333"/>
      </bottom>
    </border>
    <border>
      <left style="thin"/>
      <right style="thin"/>
      <top style="medium"/>
      <bottom>
        <color rgb="FF333333"/>
      </bottom>
    </border>
    <border>
      <left style="thin"/>
      <right>
        <color rgb="FF333333"/>
      </right>
      <top style="medium"/>
      <bottom>
        <color rgb="FF333333"/>
      </bottom>
    </border>
    <border>
      <left>
        <color rgb="FF333333"/>
      </left>
      <right style="thin"/>
      <top>
        <color rgb="FF333333"/>
      </top>
      <bottom style="thin"/>
    </border>
    <border>
      <left>
        <color rgb="FF333333"/>
      </left>
      <right style="thin"/>
      <top>
        <color rgb="FF333333"/>
      </top>
      <bottom>
        <color rgb="FF333333"/>
      </bottom>
    </border>
    <border>
      <left style="medium"/>
      <right style="thin"/>
      <top style="medium"/>
      <bottom style="thin"/>
    </border>
    <border>
      <left>
        <color rgb="FF333333"/>
      </left>
      <right>
        <color rgb="FF333333"/>
      </right>
      <top style="medium"/>
      <bottom style="thin"/>
    </border>
    <border>
      <left style="thin"/>
      <right>
        <color rgb="FF333333"/>
      </right>
      <top style="medium"/>
      <bottom style="medium"/>
    </border>
    <border>
      <left>
        <color rgb="FF333333"/>
      </left>
      <right style="thin"/>
      <top style="medium"/>
      <bottom>
        <color rgb="FF333333"/>
      </bottom>
    </border>
    <border>
      <left style="thin"/>
      <right style="medium"/>
      <top style="medium"/>
      <bottom>
        <color rgb="FF333333"/>
      </bottom>
    </border>
    <border>
      <left style="thin"/>
      <right>
        <color rgb="FF333333"/>
      </right>
      <top>
        <color rgb="FF333333"/>
      </top>
      <bottom style="medium"/>
    </border>
    <border>
      <left style="thin"/>
      <right>
        <color rgb="FF333333"/>
      </right>
      <top>
        <color rgb="FF333333"/>
      </top>
      <bottom>
        <color rgb="FF333333"/>
      </bottom>
    </border>
    <border>
      <left style="medium"/>
      <right>
        <color rgb="FF333333"/>
      </right>
      <top style="medium"/>
      <bottom style="thin"/>
    </border>
    <border>
      <left style="medium"/>
      <right>
        <color rgb="FF333333"/>
      </right>
      <top style="thin"/>
      <bottom>
        <color rgb="FF333333"/>
      </bottom>
    </border>
    <border>
      <left>
        <color rgb="FF333333"/>
      </left>
      <right>
        <color rgb="FF333333"/>
      </right>
      <top>
        <color rgb="FF333333"/>
      </top>
      <bottom style="thin"/>
    </border>
    <border>
      <left style="medium"/>
      <right style="medium"/>
      <top style="thin"/>
      <bottom style="medium"/>
    </border>
    <border>
      <left style="medium"/>
      <right style="medium"/>
      <top style="thin"/>
      <bottom>
        <color rgb="FF333333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333333"/>
      </bottom>
    </border>
    <border>
      <left>
        <color rgb="FF333333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333333"/>
      </top>
      <bottom style="thin">
        <color rgb="FF000000"/>
      </bottom>
    </border>
    <border>
      <left style="thin"/>
      <right style="thin"/>
      <top style="thin"/>
      <bottom style="thin"/>
    </border>
  </borders>
  <cellStyleXfs count="22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2" fillId="0" borderId="0">
      <alignment/>
      <protection/>
    </xf>
    <xf numFmtId="0" fontId="32" fillId="0" borderId="0">
      <alignment/>
      <protection/>
    </xf>
  </cellStyleXfs>
  <cellXfs count="485">
    <xf numFmtId="0" fontId="0" fillId="0" borderId="0" xfId="0"/>
    <xf numFmtId="0" fontId="1" fillId="0" borderId="0" xfId="0" applyFont="1" applyAlignment="1">
      <alignment/>
    </xf>
    <xf numFmtId="0" fontId="2" fillId="2" borderId="1" xfId="0" applyFont="1" applyFill="1" applyBorder="1" applyAlignment="1">
      <alignment/>
    </xf>
    <xf numFmtId="0" fontId="2" fillId="2" borderId="2" xfId="0" applyFont="1" applyFill="1" applyBorder="1" applyAlignment="1">
      <alignment/>
    </xf>
    <xf numFmtId="0" fontId="2" fillId="2" borderId="3" xfId="0" applyFont="1" applyFill="1" applyBorder="1" applyAlignment="1">
      <alignment/>
    </xf>
    <xf numFmtId="0" fontId="2" fillId="2" borderId="4" xfId="0" applyFont="1" applyFill="1" applyBorder="1" applyAlignment="1">
      <alignment/>
    </xf>
    <xf numFmtId="0" fontId="2" fillId="2" borderId="5" xfId="0" applyFont="1" applyFill="1" applyBorder="1" applyAlignment="1">
      <alignment/>
    </xf>
    <xf numFmtId="0" fontId="2" fillId="2" borderId="6" xfId="0" applyFont="1" applyFill="1" applyBorder="1" applyAlignment="1">
      <alignment/>
    </xf>
    <xf numFmtId="0" fontId="2" fillId="2" borderId="7" xfId="0" applyFont="1" applyFill="1" applyBorder="1" applyAlignment="1">
      <alignment/>
    </xf>
    <xf numFmtId="0" fontId="2" fillId="2" borderId="8" xfId="0" applyFont="1" applyFill="1" applyBorder="1" applyAlignment="1">
      <alignment/>
    </xf>
    <xf numFmtId="0" fontId="0" fillId="2" borderId="9" xfId="0" applyFill="1" applyBorder="1" applyAlignment="1">
      <alignment/>
    </xf>
    <xf numFmtId="0" fontId="0" fillId="0" borderId="10" xfId="0" applyBorder="1" applyAlignment="1">
      <alignment/>
    </xf>
    <xf numFmtId="4" fontId="0" fillId="0" borderId="10" xfId="0" applyNumberFormat="1" applyBorder="1" applyAlignment="1">
      <alignment/>
    </xf>
    <xf numFmtId="177" fontId="0" fillId="0" borderId="10" xfId="0" applyNumberFormat="1" applyBorder="1" applyAlignment="1">
      <alignment/>
    </xf>
    <xf numFmtId="10" fontId="0" fillId="0" borderId="11" xfId="15" applyNumberFormat="1" applyFont="1" applyBorder="1" applyAlignment="1">
      <alignment/>
    </xf>
    <xf numFmtId="0" fontId="0" fillId="0" borderId="11" xfId="0" applyBorder="1" applyAlignment="1">
      <alignment/>
    </xf>
    <xf numFmtId="4" fontId="0" fillId="0" borderId="11" xfId="0" applyNumberFormat="1" applyBorder="1" applyAlignment="1">
      <alignment/>
    </xf>
    <xf numFmtId="0" fontId="0" fillId="0" borderId="12" xfId="0" applyBorder="1" applyAlignment="1">
      <alignment/>
    </xf>
    <xf numFmtId="4" fontId="0" fillId="0" borderId="12" xfId="0" applyNumberFormat="1" applyBorder="1" applyAlignment="1">
      <alignment/>
    </xf>
    <xf numFmtId="10" fontId="0" fillId="0" borderId="12" xfId="15" applyNumberFormat="1" applyFont="1" applyBorder="1" applyAlignment="1">
      <alignment/>
    </xf>
    <xf numFmtId="0" fontId="0" fillId="2" borderId="13" xfId="0" applyFill="1" applyBorder="1" applyAlignment="1">
      <alignment/>
    </xf>
    <xf numFmtId="0" fontId="3" fillId="2" borderId="14" xfId="0" applyFont="1" applyFill="1" applyBorder="1" applyAlignment="1">
      <alignment horizontal="center"/>
    </xf>
    <xf numFmtId="178" fontId="2" fillId="2" borderId="14" xfId="0" applyNumberFormat="1" applyFont="1" applyFill="1" applyBorder="1" applyAlignment="1">
      <alignment/>
    </xf>
    <xf numFmtId="10" fontId="2" fillId="2" borderId="14" xfId="15" applyNumberFormat="1" applyFont="1" applyFill="1" applyBorder="1" applyAlignment="1">
      <alignment/>
    </xf>
    <xf numFmtId="0" fontId="0" fillId="0" borderId="0" xfId="0" applyBorder="1" applyAlignment="1">
      <alignment/>
    </xf>
    <xf numFmtId="0" fontId="1" fillId="0" borderId="0" xfId="0" applyFont="1" applyBorder="1" applyAlignment="1">
      <alignment/>
    </xf>
    <xf numFmtId="0" fontId="1" fillId="2" borderId="15" xfId="0" applyFont="1" applyFill="1" applyBorder="1" applyAlignment="1">
      <alignment/>
    </xf>
    <xf numFmtId="0" fontId="1" fillId="2" borderId="16" xfId="0" applyFont="1" applyFill="1" applyBorder="1" applyAlignment="1">
      <alignment/>
    </xf>
    <xf numFmtId="0" fontId="1" fillId="2" borderId="17" xfId="0" applyFont="1" applyFill="1" applyBorder="1" applyAlignment="1">
      <alignment/>
    </xf>
    <xf numFmtId="0" fontId="0" fillId="3" borderId="10" xfId="0" applyFill="1" applyBorder="1" applyAlignment="1">
      <alignment/>
    </xf>
    <xf numFmtId="4" fontId="0" fillId="3" borderId="10" xfId="0" applyNumberFormat="1" applyFill="1" applyBorder="1" applyAlignment="1">
      <alignment/>
    </xf>
    <xf numFmtId="0" fontId="0" fillId="3" borderId="11" xfId="0" applyFill="1" applyBorder="1" applyAlignment="1">
      <alignment/>
    </xf>
    <xf numFmtId="0" fontId="0" fillId="4" borderId="0" xfId="0" applyFill="1" applyBorder="1" applyAlignment="1">
      <alignment/>
    </xf>
    <xf numFmtId="4" fontId="0" fillId="3" borderId="11" xfId="0" applyNumberFormat="1" applyFill="1" applyBorder="1" applyAlignment="1">
      <alignment/>
    </xf>
    <xf numFmtId="0" fontId="1" fillId="2" borderId="11" xfId="0" applyFont="1" applyFill="1" applyBorder="1" applyAlignment="1">
      <alignment/>
    </xf>
    <xf numFmtId="0" fontId="1" fillId="2" borderId="12" xfId="0" applyFont="1" applyFill="1" applyBorder="1" applyAlignment="1">
      <alignment/>
    </xf>
    <xf numFmtId="4" fontId="1" fillId="2" borderId="12" xfId="0" applyNumberFormat="1" applyFont="1" applyFill="1" applyBorder="1" applyAlignment="1">
      <alignment/>
    </xf>
    <xf numFmtId="0" fontId="0" fillId="3" borderId="18" xfId="0" applyFill="1" applyBorder="1" applyAlignment="1">
      <alignment/>
    </xf>
    <xf numFmtId="0" fontId="0" fillId="0" borderId="18" xfId="0" applyBorder="1" applyAlignment="1">
      <alignment/>
    </xf>
    <xf numFmtId="0" fontId="0" fillId="0" borderId="19" xfId="0" applyBorder="1" applyAlignment="1">
      <alignment/>
    </xf>
    <xf numFmtId="0" fontId="1" fillId="2" borderId="10" xfId="0" applyFont="1" applyFill="1" applyBorder="1" applyAlignment="1">
      <alignment/>
    </xf>
    <xf numFmtId="4" fontId="1" fillId="2" borderId="10" xfId="0" applyNumberFormat="1" applyFont="1" applyFill="1" applyBorder="1" applyAlignment="1">
      <alignment/>
    </xf>
    <xf numFmtId="0" fontId="1" fillId="2" borderId="20" xfId="0" applyFont="1" applyFill="1" applyBorder="1" applyAlignment="1">
      <alignment/>
    </xf>
    <xf numFmtId="0" fontId="1" fillId="2" borderId="21" xfId="0" applyFont="1" applyFill="1" applyBorder="1" applyAlignment="1">
      <alignment/>
    </xf>
    <xf numFmtId="4" fontId="1" fillId="2" borderId="22" xfId="0" applyNumberFormat="1" applyFont="1" applyFill="1" applyBorder="1" applyAlignment="1">
      <alignment/>
    </xf>
    <xf numFmtId="0" fontId="2" fillId="2" borderId="11" xfId="0" applyFont="1" applyFill="1" applyBorder="1" applyAlignment="1">
      <alignment/>
    </xf>
    <xf numFmtId="4" fontId="2" fillId="2" borderId="11" xfId="0" applyNumberFormat="1" applyFont="1" applyFill="1" applyBorder="1" applyAlignment="1">
      <alignment/>
    </xf>
    <xf numFmtId="178" fontId="1" fillId="2" borderId="11" xfId="0" applyNumberFormat="1" applyFont="1" applyFill="1" applyBorder="1" applyAlignment="1">
      <alignment/>
    </xf>
    <xf numFmtId="178" fontId="0" fillId="0" borderId="0" xfId="0" applyNumberFormat="1" applyAlignment="1">
      <alignment/>
    </xf>
    <xf numFmtId="0" fontId="0" fillId="0" borderId="0" xfId="0" applyAlignment="1">
      <alignment/>
    </xf>
    <xf numFmtId="0" fontId="0" fillId="2" borderId="1" xfId="0" applyFill="1" applyBorder="1" applyAlignment="1">
      <alignment/>
    </xf>
    <xf numFmtId="0" fontId="0" fillId="2" borderId="2" xfId="0" applyFill="1" applyBorder="1" applyAlignment="1">
      <alignment/>
    </xf>
    <xf numFmtId="0" fontId="0" fillId="2" borderId="3" xfId="0" applyFill="1" applyBorder="1" applyAlignment="1">
      <alignment/>
    </xf>
    <xf numFmtId="0" fontId="0" fillId="2" borderId="4" xfId="0" applyFill="1" applyBorder="1" applyAlignment="1">
      <alignment/>
    </xf>
    <xf numFmtId="0" fontId="0" fillId="2" borderId="5" xfId="0" applyFill="1" applyBorder="1" applyAlignment="1">
      <alignment/>
    </xf>
    <xf numFmtId="0" fontId="0" fillId="2" borderId="6" xfId="0" applyFill="1" applyBorder="1" applyAlignment="1">
      <alignment/>
    </xf>
    <xf numFmtId="0" fontId="0" fillId="2" borderId="7" xfId="0" applyFill="1" applyBorder="1" applyAlignment="1">
      <alignment/>
    </xf>
    <xf numFmtId="0" fontId="0" fillId="2" borderId="8" xfId="0" applyFill="1" applyBorder="1" applyAlignment="1">
      <alignment/>
    </xf>
    <xf numFmtId="10" fontId="0" fillId="0" borderId="10" xfId="15" applyNumberFormat="1" applyFont="1" applyBorder="1" applyAlignment="1">
      <alignment/>
    </xf>
    <xf numFmtId="9" fontId="0" fillId="0" borderId="10" xfId="15" applyFont="1" applyBorder="1" applyAlignment="1">
      <alignment/>
    </xf>
    <xf numFmtId="0" fontId="2" fillId="2" borderId="14" xfId="0" applyFont="1" applyFill="1" applyBorder="1" applyAlignment="1">
      <alignment/>
    </xf>
    <xf numFmtId="177" fontId="1" fillId="2" borderId="14" xfId="0" applyNumberFormat="1" applyFont="1" applyFill="1" applyBorder="1" applyAlignment="1">
      <alignment/>
    </xf>
    <xf numFmtId="177" fontId="3" fillId="2" borderId="14" xfId="0" applyNumberFormat="1" applyFont="1" applyFill="1" applyBorder="1" applyAlignment="1">
      <alignment/>
    </xf>
    <xf numFmtId="4" fontId="1" fillId="2" borderId="14" xfId="0" applyNumberFormat="1" applyFont="1" applyFill="1" applyBorder="1" applyAlignment="1">
      <alignment/>
    </xf>
    <xf numFmtId="4" fontId="3" fillId="2" borderId="14" xfId="0" applyNumberFormat="1" applyFont="1" applyFill="1" applyBorder="1" applyAlignment="1">
      <alignment/>
    </xf>
    <xf numFmtId="10" fontId="1" fillId="2" borderId="14" xfId="15" applyNumberFormat="1" applyFont="1" applyFill="1" applyBorder="1" applyAlignment="1">
      <alignment/>
    </xf>
    <xf numFmtId="4" fontId="0" fillId="0" borderId="0" xfId="0" applyNumberFormat="1" applyBorder="1" applyAlignment="1">
      <alignment/>
    </xf>
    <xf numFmtId="0" fontId="0" fillId="0" borderId="11" xfId="0" applyFill="1" applyBorder="1" applyAlignment="1">
      <alignment/>
    </xf>
    <xf numFmtId="0" fontId="1" fillId="2" borderId="6" xfId="0" applyFont="1" applyFill="1" applyBorder="1" applyAlignment="1">
      <alignment/>
    </xf>
    <xf numFmtId="0" fontId="1" fillId="2" borderId="23" xfId="0" applyFont="1" applyFill="1" applyBorder="1" applyAlignment="1">
      <alignment/>
    </xf>
    <xf numFmtId="4" fontId="0" fillId="0" borderId="0" xfId="0" applyNumberFormat="1" applyAlignment="1">
      <alignment/>
    </xf>
    <xf numFmtId="10" fontId="0" fillId="0" borderId="11" xfId="0" applyNumberFormat="1" applyFont="1" applyBorder="1" applyAlignment="1">
      <alignment/>
    </xf>
    <xf numFmtId="10" fontId="2" fillId="2" borderId="6" xfId="15" applyNumberFormat="1" applyFont="1" applyFill="1" applyBorder="1" applyAlignment="1">
      <alignment/>
    </xf>
    <xf numFmtId="0" fontId="0" fillId="0" borderId="0" xfId="0" applyFill="1" applyBorder="1" applyAlignment="1">
      <alignment/>
    </xf>
    <xf numFmtId="2" fontId="0" fillId="4" borderId="0" xfId="0" applyNumberFormat="1" applyFill="1" applyBorder="1" applyAlignment="1">
      <alignment/>
    </xf>
    <xf numFmtId="0" fontId="0" fillId="4" borderId="0" xfId="0" applyFill="1" applyAlignment="1">
      <alignment/>
    </xf>
    <xf numFmtId="0" fontId="0" fillId="3" borderId="11" xfId="0" applyFont="1" applyFill="1" applyBorder="1" applyAlignment="1">
      <alignment/>
    </xf>
    <xf numFmtId="4" fontId="0" fillId="3" borderId="11" xfId="0" applyNumberFormat="1" applyFont="1" applyFill="1" applyBorder="1" applyAlignment="1">
      <alignment/>
    </xf>
    <xf numFmtId="0" fontId="0" fillId="3" borderId="10" xfId="0" applyFont="1" applyFill="1" applyBorder="1" applyAlignment="1">
      <alignment/>
    </xf>
    <xf numFmtId="4" fontId="0" fillId="3" borderId="10" xfId="0" applyNumberFormat="1" applyFont="1" applyFill="1" applyBorder="1" applyAlignment="1">
      <alignment/>
    </xf>
    <xf numFmtId="0" fontId="1" fillId="2" borderId="10" xfId="0" applyFont="1" applyFill="1" applyBorder="1" applyAlignment="1">
      <alignment horizontal="justify" vertical="justify"/>
    </xf>
    <xf numFmtId="4" fontId="4" fillId="5" borderId="24" xfId="0" applyNumberFormat="1" applyFont="1" applyFill="1" applyBorder="1" applyAlignment="1" applyProtection="1">
      <alignment horizontal="right" vertical="center" wrapText="1"/>
      <protection/>
    </xf>
    <xf numFmtId="0" fontId="2" fillId="2" borderId="15" xfId="0" applyFont="1" applyFill="1" applyBorder="1" applyAlignment="1">
      <alignment/>
    </xf>
    <xf numFmtId="0" fontId="2" fillId="2" borderId="16" xfId="0" applyFont="1" applyFill="1" applyBorder="1" applyAlignment="1">
      <alignment/>
    </xf>
    <xf numFmtId="4" fontId="2" fillId="2" borderId="17" xfId="0" applyNumberFormat="1" applyFont="1" applyFill="1" applyBorder="1" applyAlignment="1">
      <alignment/>
    </xf>
    <xf numFmtId="178" fontId="3" fillId="2" borderId="10" xfId="0" applyNumberFormat="1" applyFont="1" applyFill="1" applyBorder="1" applyAlignment="1">
      <alignment/>
    </xf>
    <xf numFmtId="0" fontId="5" fillId="2" borderId="9" xfId="0" applyFont="1" applyFill="1" applyBorder="1" applyAlignment="1">
      <alignment/>
    </xf>
    <xf numFmtId="178" fontId="6" fillId="2" borderId="14" xfId="0" applyNumberFormat="1" applyFont="1" applyFill="1" applyBorder="1" applyAlignment="1">
      <alignment/>
    </xf>
    <xf numFmtId="10" fontId="2" fillId="2" borderId="14" xfId="0" applyNumberFormat="1" applyFont="1" applyFill="1" applyBorder="1" applyAlignment="1">
      <alignment/>
    </xf>
    <xf numFmtId="4" fontId="3" fillId="2" borderId="12" xfId="0" applyNumberFormat="1" applyFont="1" applyFill="1" applyBorder="1" applyAlignment="1">
      <alignment/>
    </xf>
    <xf numFmtId="2" fontId="0" fillId="0" borderId="0" xfId="0" applyNumberFormat="1" applyAlignment="1">
      <alignment/>
    </xf>
    <xf numFmtId="178" fontId="2" fillId="2" borderId="10" xfId="0" applyNumberFormat="1" applyFont="1" applyFill="1" applyBorder="1" applyAlignment="1">
      <alignment/>
    </xf>
    <xf numFmtId="0" fontId="7" fillId="2" borderId="2" xfId="0" applyFont="1" applyFill="1" applyBorder="1" applyAlignment="1">
      <alignment/>
    </xf>
    <xf numFmtId="0" fontId="7" fillId="2" borderId="9" xfId="0" applyFont="1" applyFill="1" applyBorder="1" applyAlignment="1">
      <alignment/>
    </xf>
    <xf numFmtId="10" fontId="8" fillId="2" borderId="6" xfId="15" applyNumberFormat="1" applyFont="1" applyFill="1" applyBorder="1" applyAlignment="1">
      <alignment/>
    </xf>
    <xf numFmtId="0" fontId="1" fillId="2" borderId="25" xfId="0" applyFont="1" applyFill="1" applyBorder="1" applyAlignment="1">
      <alignment/>
    </xf>
    <xf numFmtId="0" fontId="1" fillId="2" borderId="26" xfId="0" applyFont="1" applyFill="1" applyBorder="1" applyAlignment="1">
      <alignment/>
    </xf>
    <xf numFmtId="4" fontId="1" fillId="2" borderId="27" xfId="0" applyNumberFormat="1" applyFont="1" applyFill="1" applyBorder="1" applyAlignment="1">
      <alignment/>
    </xf>
    <xf numFmtId="4" fontId="1" fillId="2" borderId="11" xfId="0" applyNumberFormat="1" applyFont="1" applyFill="1" applyBorder="1" applyAlignment="1">
      <alignment/>
    </xf>
    <xf numFmtId="0" fontId="2" fillId="2" borderId="20" xfId="0" applyFont="1" applyFill="1" applyBorder="1" applyAlignment="1">
      <alignment/>
    </xf>
    <xf numFmtId="0" fontId="2" fillId="2" borderId="21" xfId="0" applyFont="1" applyFill="1" applyBorder="1" applyAlignment="1">
      <alignment/>
    </xf>
    <xf numFmtId="4" fontId="2" fillId="2" borderId="22" xfId="0" applyNumberFormat="1" applyFont="1" applyFill="1" applyBorder="1" applyAlignment="1">
      <alignment/>
    </xf>
    <xf numFmtId="178" fontId="3" fillId="2" borderId="17" xfId="0" applyNumberFormat="1" applyFont="1" applyFill="1" applyBorder="1" applyAlignment="1">
      <alignment/>
    </xf>
    <xf numFmtId="0" fontId="0" fillId="0" borderId="28" xfId="0" applyBorder="1" applyAlignment="1">
      <alignment/>
    </xf>
    <xf numFmtId="0" fontId="0" fillId="0" borderId="29" xfId="0" applyBorder="1" applyAlignment="1">
      <alignment/>
    </xf>
    <xf numFmtId="0" fontId="2" fillId="0" borderId="29" xfId="0" applyFont="1" applyBorder="1" applyAlignment="1">
      <alignment/>
    </xf>
    <xf numFmtId="0" fontId="2" fillId="0" borderId="30" xfId="0" applyFont="1" applyBorder="1" applyAlignment="1">
      <alignment/>
    </xf>
    <xf numFmtId="0" fontId="2" fillId="0" borderId="31" xfId="0" applyFont="1" applyBorder="1" applyAlignment="1">
      <alignment/>
    </xf>
    <xf numFmtId="0" fontId="0" fillId="0" borderId="31" xfId="0" applyBorder="1" applyAlignment="1">
      <alignment/>
    </xf>
    <xf numFmtId="0" fontId="2" fillId="0" borderId="32" xfId="0" applyFont="1" applyBorder="1" applyAlignment="1">
      <alignment/>
    </xf>
    <xf numFmtId="0" fontId="2" fillId="0" borderId="2" xfId="0" applyFont="1" applyBorder="1" applyAlignment="1">
      <alignment/>
    </xf>
    <xf numFmtId="0" fontId="2" fillId="0" borderId="4" xfId="0" applyFont="1" applyBorder="1" applyAlignment="1">
      <alignment/>
    </xf>
    <xf numFmtId="0" fontId="0" fillId="0" borderId="6" xfId="0" applyBorder="1" applyAlignment="1">
      <alignment/>
    </xf>
    <xf numFmtId="0" fontId="0" fillId="0" borderId="8" xfId="0" applyBorder="1" applyAlignment="1">
      <alignment/>
    </xf>
    <xf numFmtId="0" fontId="0" fillId="0" borderId="33" xfId="0" applyBorder="1" applyAlignment="1">
      <alignment/>
    </xf>
    <xf numFmtId="0" fontId="0" fillId="0" borderId="34" xfId="0" applyBorder="1" applyAlignment="1">
      <alignment/>
    </xf>
    <xf numFmtId="1" fontId="0" fillId="0" borderId="35" xfId="0" applyNumberFormat="1" applyBorder="1" applyAlignment="1">
      <alignment horizontal="center"/>
    </xf>
    <xf numFmtId="2" fontId="0" fillId="0" borderId="35" xfId="0" applyNumberFormat="1" applyBorder="1" applyAlignment="1">
      <alignment/>
    </xf>
    <xf numFmtId="10" fontId="2" fillId="0" borderId="36" xfId="15" applyNumberFormat="1" applyFont="1" applyBorder="1" applyAlignment="1">
      <alignment/>
    </xf>
    <xf numFmtId="0" fontId="2" fillId="0" borderId="6" xfId="0" applyFont="1" applyBorder="1" applyAlignment="1">
      <alignment/>
    </xf>
    <xf numFmtId="0" fontId="2" fillId="0" borderId="8" xfId="0" applyFont="1" applyBorder="1" applyAlignment="1">
      <alignment/>
    </xf>
    <xf numFmtId="0" fontId="9" fillId="4" borderId="10" xfId="0" applyFont="1" applyFill="1" applyBorder="1" applyAlignment="1">
      <alignment vertical="top" wrapText="1"/>
    </xf>
    <xf numFmtId="0" fontId="9" fillId="4" borderId="10" xfId="0" applyFont="1" applyFill="1" applyBorder="1" applyAlignment="1">
      <alignment horizontal="right" vertical="top" wrapText="1"/>
    </xf>
    <xf numFmtId="2" fontId="10" fillId="6" borderId="10" xfId="0" applyNumberFormat="1" applyFont="1" applyFill="1" applyBorder="1" applyAlignment="1">
      <alignment horizontal="right"/>
    </xf>
    <xf numFmtId="2" fontId="1" fillId="7" borderId="10" xfId="0" applyNumberFormat="1" applyFont="1" applyFill="1" applyBorder="1" applyAlignment="1">
      <alignment/>
    </xf>
    <xf numFmtId="2" fontId="0" fillId="0" borderId="10" xfId="0" applyNumberFormat="1" applyBorder="1" applyAlignment="1">
      <alignment/>
    </xf>
    <xf numFmtId="0" fontId="9" fillId="4" borderId="11" xfId="0" applyFont="1" applyFill="1" applyBorder="1" applyAlignment="1">
      <alignment vertical="top" wrapText="1"/>
    </xf>
    <xf numFmtId="0" fontId="9" fillId="4" borderId="11" xfId="0" applyFont="1" applyFill="1" applyBorder="1" applyAlignment="1">
      <alignment horizontal="right" vertical="top" wrapText="1"/>
    </xf>
    <xf numFmtId="2" fontId="10" fillId="6" borderId="11" xfId="0" applyNumberFormat="1" applyFont="1" applyFill="1" applyBorder="1" applyAlignment="1">
      <alignment horizontal="right"/>
    </xf>
    <xf numFmtId="2" fontId="1" fillId="7" borderId="11" xfId="0" applyNumberFormat="1" applyFont="1" applyFill="1" applyBorder="1" applyAlignment="1">
      <alignment/>
    </xf>
    <xf numFmtId="0" fontId="2" fillId="0" borderId="11" xfId="0" applyFont="1" applyBorder="1" applyAlignment="1">
      <alignment/>
    </xf>
    <xf numFmtId="2" fontId="0" fillId="0" borderId="11" xfId="0" applyNumberFormat="1" applyBorder="1" applyAlignment="1">
      <alignment/>
    </xf>
    <xf numFmtId="0" fontId="2" fillId="0" borderId="12" xfId="0" applyFont="1" applyBorder="1" applyAlignment="1">
      <alignment/>
    </xf>
    <xf numFmtId="0" fontId="9" fillId="4" borderId="12" xfId="0" applyFont="1" applyFill="1" applyBorder="1" applyAlignment="1">
      <alignment vertical="top" wrapText="1"/>
    </xf>
    <xf numFmtId="0" fontId="9" fillId="4" borderId="12" xfId="0" applyFont="1" applyFill="1" applyBorder="1" applyAlignment="1">
      <alignment horizontal="right" vertical="top" wrapText="1"/>
    </xf>
    <xf numFmtId="2" fontId="10" fillId="6" borderId="12" xfId="0" applyNumberFormat="1" applyFont="1" applyFill="1" applyBorder="1" applyAlignment="1">
      <alignment horizontal="right"/>
    </xf>
    <xf numFmtId="2" fontId="1" fillId="7" borderId="12" xfId="0" applyNumberFormat="1" applyFont="1" applyFill="1" applyBorder="1" applyAlignment="1">
      <alignment/>
    </xf>
    <xf numFmtId="0" fontId="0" fillId="0" borderId="13" xfId="0" applyBorder="1" applyAlignment="1">
      <alignment/>
    </xf>
    <xf numFmtId="0" fontId="0" fillId="0" borderId="37" xfId="0" applyBorder="1" applyAlignment="1">
      <alignment/>
    </xf>
    <xf numFmtId="0" fontId="2" fillId="0" borderId="16" xfId="0" applyFont="1" applyBorder="1" applyAlignment="1">
      <alignment/>
    </xf>
    <xf numFmtId="0" fontId="11" fillId="8" borderId="16" xfId="0" applyFont="1" applyFill="1" applyBorder="1" applyAlignment="1">
      <alignment vertical="top" wrapText="1"/>
    </xf>
    <xf numFmtId="0" fontId="12" fillId="8" borderId="16" xfId="0" applyFont="1" applyFill="1" applyBorder="1" applyAlignment="1">
      <alignment horizontal="right" vertical="top" wrapText="1"/>
    </xf>
    <xf numFmtId="2" fontId="10" fillId="9" borderId="17" xfId="0" applyNumberFormat="1" applyFont="1" applyFill="1" applyBorder="1" applyAlignment="1">
      <alignment horizontal="right"/>
    </xf>
    <xf numFmtId="2" fontId="10" fillId="9" borderId="38" xfId="0" applyNumberFormat="1" applyFont="1" applyFill="1" applyBorder="1" applyAlignment="1">
      <alignment horizontal="right"/>
    </xf>
    <xf numFmtId="10" fontId="1" fillId="7" borderId="10" xfId="15" applyNumberFormat="1" applyFont="1" applyFill="1" applyBorder="1" applyAlignment="1">
      <alignment/>
    </xf>
    <xf numFmtId="0" fontId="9" fillId="0" borderId="10" xfId="0" applyFont="1" applyBorder="1" applyAlignment="1">
      <alignment vertical="top" wrapText="1"/>
    </xf>
    <xf numFmtId="0" fontId="13" fillId="0" borderId="10" xfId="0" applyFont="1" applyBorder="1" applyAlignment="1">
      <alignment horizontal="right" vertical="top" wrapText="1"/>
    </xf>
    <xf numFmtId="0" fontId="9" fillId="0" borderId="11" xfId="0" applyFont="1" applyBorder="1" applyAlignment="1">
      <alignment vertical="top" wrapText="1"/>
    </xf>
    <xf numFmtId="0" fontId="13" fillId="0" borderId="11" xfId="0" applyFont="1" applyBorder="1" applyAlignment="1">
      <alignment horizontal="right" vertical="top" wrapText="1"/>
    </xf>
    <xf numFmtId="0" fontId="12" fillId="10" borderId="11" xfId="0" applyFont="1" applyFill="1" applyBorder="1" applyAlignment="1">
      <alignment vertical="top" wrapText="1"/>
    </xf>
    <xf numFmtId="0" fontId="13" fillId="10" borderId="11" xfId="0" applyFont="1" applyFill="1" applyBorder="1" applyAlignment="1">
      <alignment horizontal="right" vertical="top" wrapText="1"/>
    </xf>
    <xf numFmtId="2" fontId="10" fillId="9" borderId="11" xfId="0" applyNumberFormat="1" applyFont="1" applyFill="1" applyBorder="1" applyAlignment="1">
      <alignment horizontal="right"/>
    </xf>
    <xf numFmtId="0" fontId="9" fillId="0" borderId="11" xfId="0" applyFont="1" applyBorder="1" applyAlignment="1">
      <alignment horizontal="right" vertical="top" wrapText="1"/>
    </xf>
    <xf numFmtId="2" fontId="14" fillId="11" borderId="10" xfId="0" applyNumberFormat="1" applyFont="1" applyFill="1" applyBorder="1" applyAlignment="1">
      <alignment/>
    </xf>
    <xf numFmtId="10" fontId="14" fillId="11" borderId="10" xfId="15" applyNumberFormat="1" applyFont="1" applyFill="1" applyBorder="1" applyAlignment="1">
      <alignment/>
    </xf>
    <xf numFmtId="0" fontId="12" fillId="12" borderId="11" xfId="0" applyFont="1" applyFill="1" applyBorder="1" applyAlignment="1">
      <alignment vertical="top" wrapText="1"/>
    </xf>
    <xf numFmtId="0" fontId="15" fillId="12" borderId="11" xfId="0" applyFont="1" applyFill="1" applyBorder="1" applyAlignment="1">
      <alignment horizontal="center" vertical="top" wrapText="1"/>
    </xf>
    <xf numFmtId="2" fontId="10" fillId="9" borderId="18" xfId="0" applyNumberFormat="1" applyFont="1" applyFill="1" applyBorder="1" applyAlignment="1">
      <alignment horizontal="right"/>
    </xf>
    <xf numFmtId="0" fontId="14" fillId="7" borderId="11" xfId="0" applyFont="1" applyFill="1" applyBorder="1" applyAlignment="1">
      <alignment/>
    </xf>
    <xf numFmtId="2" fontId="14" fillId="7" borderId="11" xfId="0" applyNumberFormat="1" applyFont="1" applyFill="1" applyBorder="1" applyAlignment="1">
      <alignment/>
    </xf>
    <xf numFmtId="0" fontId="16" fillId="0" borderId="11" xfId="0" applyFont="1" applyBorder="1" applyAlignment="1">
      <alignment vertical="top" wrapText="1"/>
    </xf>
    <xf numFmtId="0" fontId="13" fillId="0" borderId="11" xfId="0" applyFont="1" applyBorder="1" applyAlignment="1">
      <alignment vertical="top" wrapText="1"/>
    </xf>
    <xf numFmtId="2" fontId="14" fillId="7" borderId="12" xfId="0" applyNumberFormat="1" applyFont="1" applyFill="1" applyBorder="1" applyAlignment="1">
      <alignment/>
    </xf>
    <xf numFmtId="0" fontId="12" fillId="13" borderId="11" xfId="0" applyFont="1" applyFill="1" applyBorder="1" applyAlignment="1">
      <alignment vertical="top" wrapText="1"/>
    </xf>
    <xf numFmtId="0" fontId="12" fillId="13" borderId="18" xfId="0" applyFont="1" applyFill="1" applyBorder="1" applyAlignment="1">
      <alignment horizontal="right" vertical="top" wrapText="1"/>
    </xf>
    <xf numFmtId="2" fontId="10" fillId="7" borderId="15" xfId="0" applyNumberFormat="1" applyFont="1" applyFill="1" applyBorder="1" applyAlignment="1">
      <alignment horizontal="right"/>
    </xf>
    <xf numFmtId="0" fontId="14" fillId="7" borderId="10" xfId="0" applyFont="1" applyFill="1" applyBorder="1" applyAlignment="1">
      <alignment/>
    </xf>
    <xf numFmtId="0" fontId="0" fillId="0" borderId="11" xfId="0" applyFont="1" applyBorder="1" applyAlignment="1">
      <alignment/>
    </xf>
    <xf numFmtId="0" fontId="17" fillId="0" borderId="11" xfId="0" applyFont="1" applyBorder="1" applyAlignment="1">
      <alignment vertical="top" wrapText="1"/>
    </xf>
    <xf numFmtId="0" fontId="17" fillId="0" borderId="11" xfId="0" applyFont="1" applyBorder="1" applyAlignment="1">
      <alignment horizontal="right" vertical="top" wrapText="1"/>
    </xf>
    <xf numFmtId="0" fontId="0" fillId="0" borderId="12" xfId="0" applyFont="1" applyBorder="1" applyAlignment="1">
      <alignment/>
    </xf>
    <xf numFmtId="0" fontId="17" fillId="0" borderId="12" xfId="0" applyFont="1" applyBorder="1" applyAlignment="1">
      <alignment vertical="top" wrapText="1"/>
    </xf>
    <xf numFmtId="0" fontId="17" fillId="0" borderId="12" xfId="0" applyFont="1" applyBorder="1" applyAlignment="1">
      <alignment horizontal="right" vertical="top" wrapText="1"/>
    </xf>
    <xf numFmtId="0" fontId="14" fillId="7" borderId="12" xfId="0" applyFont="1" applyFill="1" applyBorder="1" applyAlignment="1">
      <alignment/>
    </xf>
    <xf numFmtId="0" fontId="0" fillId="0" borderId="15" xfId="0" applyBorder="1" applyAlignment="1">
      <alignment/>
    </xf>
    <xf numFmtId="0" fontId="18" fillId="14" borderId="16" xfId="0" applyFont="1" applyFill="1" applyBorder="1" applyAlignment="1">
      <alignment vertical="top" wrapText="1"/>
    </xf>
    <xf numFmtId="0" fontId="18" fillId="14" borderId="16" xfId="0" applyFont="1" applyFill="1" applyBorder="1" applyAlignment="1">
      <alignment horizontal="right" vertical="top" wrapText="1"/>
    </xf>
    <xf numFmtId="2" fontId="19" fillId="9" borderId="17" xfId="0" applyNumberFormat="1" applyFont="1" applyFill="1" applyBorder="1" applyAlignment="1">
      <alignment horizontal="right"/>
    </xf>
    <xf numFmtId="0" fontId="17" fillId="0" borderId="10" xfId="0" applyFont="1" applyBorder="1" applyAlignment="1">
      <alignment horizontal="right" vertical="top" wrapText="1"/>
    </xf>
    <xf numFmtId="2" fontId="14" fillId="7" borderId="10" xfId="0" applyNumberFormat="1" applyFont="1" applyFill="1" applyBorder="1" applyAlignment="1">
      <alignment/>
    </xf>
    <xf numFmtId="0" fontId="9" fillId="0" borderId="12" xfId="0" applyFont="1" applyBorder="1" applyAlignment="1">
      <alignment vertical="top" wrapText="1"/>
    </xf>
    <xf numFmtId="0" fontId="0" fillId="0" borderId="39" xfId="0" applyBorder="1" applyAlignment="1">
      <alignment/>
    </xf>
    <xf numFmtId="0" fontId="12" fillId="9" borderId="40" xfId="0" applyFont="1" applyFill="1" applyBorder="1" applyAlignment="1">
      <alignment vertical="top" wrapText="1"/>
    </xf>
    <xf numFmtId="0" fontId="12" fillId="15" borderId="40" xfId="0" applyFont="1" applyFill="1" applyBorder="1" applyAlignment="1">
      <alignment horizontal="right" vertical="top" wrapText="1"/>
    </xf>
    <xf numFmtId="0" fontId="12" fillId="15" borderId="41" xfId="0" applyFont="1" applyFill="1" applyBorder="1" applyAlignment="1">
      <alignment horizontal="right" vertical="top" wrapText="1"/>
    </xf>
    <xf numFmtId="2" fontId="10" fillId="9" borderId="2" xfId="0" applyNumberFormat="1" applyFont="1" applyFill="1" applyBorder="1" applyAlignment="1">
      <alignment horizontal="right"/>
    </xf>
    <xf numFmtId="0" fontId="0" fillId="7" borderId="11" xfId="0" applyFill="1" applyBorder="1" applyAlignment="1">
      <alignment/>
    </xf>
    <xf numFmtId="0" fontId="12" fillId="16" borderId="11" xfId="0" applyFont="1" applyFill="1" applyBorder="1" applyAlignment="1">
      <alignment vertical="top" wrapText="1"/>
    </xf>
    <xf numFmtId="0" fontId="12" fillId="16" borderId="11" xfId="0" applyFont="1" applyFill="1" applyBorder="1" applyAlignment="1">
      <alignment horizontal="right" vertical="top" wrapText="1"/>
    </xf>
    <xf numFmtId="0" fontId="20" fillId="17" borderId="12" xfId="0" applyFont="1" applyFill="1" applyBorder="1" applyAlignment="1">
      <alignment vertical="top" wrapText="1"/>
    </xf>
    <xf numFmtId="0" fontId="21" fillId="17" borderId="12" xfId="0" applyFont="1" applyFill="1" applyBorder="1" applyAlignment="1">
      <alignment horizontal="right" vertical="top" wrapText="1"/>
    </xf>
    <xf numFmtId="2" fontId="22" fillId="9" borderId="12" xfId="0" applyNumberFormat="1" applyFont="1" applyFill="1" applyBorder="1" applyAlignment="1">
      <alignment horizontal="right"/>
    </xf>
    <xf numFmtId="10" fontId="1" fillId="7" borderId="12" xfId="15" applyNumberFormat="1" applyFont="1" applyFill="1" applyBorder="1" applyAlignment="1">
      <alignment/>
    </xf>
    <xf numFmtId="0" fontId="0" fillId="7" borderId="15" xfId="0" applyFill="1" applyBorder="1" applyAlignment="1">
      <alignment/>
    </xf>
    <xf numFmtId="0" fontId="11" fillId="7" borderId="16" xfId="0" applyFont="1" applyFill="1" applyBorder="1" applyAlignment="1">
      <alignment/>
    </xf>
    <xf numFmtId="2" fontId="0" fillId="7" borderId="16" xfId="0" applyNumberFormat="1" applyFill="1" applyBorder="1" applyAlignment="1">
      <alignment/>
    </xf>
    <xf numFmtId="0" fontId="0" fillId="7" borderId="16" xfId="0" applyFill="1" applyBorder="1" applyAlignment="1">
      <alignment/>
    </xf>
    <xf numFmtId="2" fontId="1" fillId="7" borderId="16" xfId="0" applyNumberFormat="1" applyFont="1" applyFill="1" applyBorder="1" applyAlignment="1">
      <alignment/>
    </xf>
    <xf numFmtId="10" fontId="1" fillId="7" borderId="17" xfId="15" applyNumberFormat="1" applyFont="1" applyFill="1" applyBorder="1" applyAlignment="1">
      <alignment/>
    </xf>
    <xf numFmtId="2" fontId="0" fillId="0" borderId="42" xfId="0" applyNumberFormat="1" applyBorder="1" applyAlignment="1">
      <alignment/>
    </xf>
    <xf numFmtId="0" fontId="2" fillId="0" borderId="0" xfId="0" applyFont="1" applyBorder="1" applyAlignment="1">
      <alignment/>
    </xf>
    <xf numFmtId="2" fontId="2" fillId="0" borderId="42" xfId="0" applyNumberFormat="1" applyFont="1" applyBorder="1" applyAlignment="1">
      <alignment/>
    </xf>
    <xf numFmtId="179" fontId="0" fillId="0" borderId="42" xfId="0" applyNumberFormat="1" applyBorder="1" applyAlignment="1">
      <alignment/>
    </xf>
    <xf numFmtId="0" fontId="0" fillId="0" borderId="42" xfId="0" applyBorder="1" applyAlignment="1">
      <alignment/>
    </xf>
    <xf numFmtId="0" fontId="2" fillId="0" borderId="42" xfId="0" applyFont="1" applyBorder="1" applyAlignment="1">
      <alignment/>
    </xf>
    <xf numFmtId="0" fontId="0" fillId="0" borderId="43" xfId="0" applyBorder="1" applyAlignment="1">
      <alignment/>
    </xf>
    <xf numFmtId="0" fontId="0" fillId="0" borderId="26" xfId="0" applyBorder="1" applyAlignment="1">
      <alignment/>
    </xf>
    <xf numFmtId="0" fontId="2" fillId="0" borderId="0" xfId="0" applyFont="1" applyAlignment="1">
      <alignment/>
    </xf>
    <xf numFmtId="0" fontId="2" fillId="0" borderId="37" xfId="0" applyFont="1" applyBorder="1" applyAlignment="1">
      <alignment/>
    </xf>
    <xf numFmtId="0" fontId="2" fillId="18" borderId="44" xfId="0" applyFont="1" applyFill="1" applyBorder="1" applyAlignment="1">
      <alignment/>
    </xf>
    <xf numFmtId="0" fontId="2" fillId="18" borderId="30" xfId="0" applyFont="1" applyFill="1" applyBorder="1" applyAlignment="1">
      <alignment/>
    </xf>
    <xf numFmtId="0" fontId="6" fillId="18" borderId="30" xfId="0" applyFont="1" applyFill="1" applyBorder="1" applyAlignment="1">
      <alignment/>
    </xf>
    <xf numFmtId="0" fontId="2" fillId="18" borderId="45" xfId="0" applyFont="1" applyFill="1" applyBorder="1" applyAlignment="1">
      <alignment/>
    </xf>
    <xf numFmtId="0" fontId="23" fillId="18" borderId="3" xfId="0" applyFont="1" applyFill="1" applyBorder="1" applyAlignment="1">
      <alignment/>
    </xf>
    <xf numFmtId="0" fontId="23" fillId="18" borderId="2" xfId="0" applyFont="1" applyFill="1" applyBorder="1" applyAlignment="1">
      <alignment/>
    </xf>
    <xf numFmtId="0" fontId="2" fillId="4" borderId="0" xfId="0" applyFont="1" applyFill="1" applyBorder="1" applyAlignment="1">
      <alignment/>
    </xf>
    <xf numFmtId="0" fontId="2" fillId="18" borderId="20" xfId="0" applyFont="1" applyFill="1" applyBorder="1" applyAlignment="1">
      <alignment/>
    </xf>
    <xf numFmtId="0" fontId="2" fillId="18" borderId="23" xfId="0" applyFont="1" applyFill="1" applyBorder="1" applyAlignment="1">
      <alignment/>
    </xf>
    <xf numFmtId="0" fontId="6" fillId="18" borderId="23" xfId="0" applyFont="1" applyFill="1" applyBorder="1" applyAlignment="1">
      <alignment/>
    </xf>
    <xf numFmtId="0" fontId="2" fillId="18" borderId="43" xfId="0" applyFont="1" applyFill="1" applyBorder="1" applyAlignment="1">
      <alignment/>
    </xf>
    <xf numFmtId="0" fontId="2" fillId="18" borderId="0" xfId="0" applyFont="1" applyFill="1" applyBorder="1" applyAlignment="1">
      <alignment/>
    </xf>
    <xf numFmtId="0" fontId="2" fillId="18" borderId="9" xfId="0" applyFont="1" applyFill="1" applyBorder="1" applyAlignment="1">
      <alignment/>
    </xf>
    <xf numFmtId="10" fontId="0" fillId="0" borderId="11" xfId="0" applyNumberFormat="1" applyBorder="1" applyAlignment="1">
      <alignment/>
    </xf>
    <xf numFmtId="2" fontId="0" fillId="4" borderId="0" xfId="0" applyNumberFormat="1" applyFont="1" applyFill="1" applyBorder="1" applyAlignment="1">
      <alignment/>
    </xf>
    <xf numFmtId="0" fontId="0" fillId="18" borderId="15" xfId="0" applyFill="1" applyBorder="1" applyAlignment="1">
      <alignment/>
    </xf>
    <xf numFmtId="0" fontId="2" fillId="18" borderId="16" xfId="0" applyFont="1" applyFill="1" applyBorder="1" applyAlignment="1">
      <alignment/>
    </xf>
    <xf numFmtId="4" fontId="2" fillId="18" borderId="16" xfId="0" applyNumberFormat="1" applyFont="1" applyFill="1" applyBorder="1" applyAlignment="1">
      <alignment/>
    </xf>
    <xf numFmtId="4" fontId="2" fillId="18" borderId="46" xfId="0" applyNumberFormat="1" applyFont="1" applyFill="1" applyBorder="1" applyAlignment="1">
      <alignment/>
    </xf>
    <xf numFmtId="10" fontId="0" fillId="18" borderId="16" xfId="0" applyNumberFormat="1" applyFill="1" applyBorder="1" applyAlignment="1">
      <alignment/>
    </xf>
    <xf numFmtId="10" fontId="2" fillId="19" borderId="16" xfId="0" applyNumberFormat="1" applyFont="1" applyFill="1" applyBorder="1" applyAlignment="1">
      <alignment/>
    </xf>
    <xf numFmtId="10" fontId="2" fillId="18" borderId="17" xfId="15" applyNumberFormat="1" applyFont="1" applyFill="1" applyBorder="1" applyAlignment="1">
      <alignment/>
    </xf>
    <xf numFmtId="2" fontId="2" fillId="4" borderId="0" xfId="0" applyNumberFormat="1" applyFont="1" applyFill="1" applyBorder="1" applyAlignment="1">
      <alignment/>
    </xf>
    <xf numFmtId="177" fontId="0" fillId="7" borderId="10" xfId="0" applyNumberFormat="1" applyFill="1" applyBorder="1" applyAlignment="1">
      <alignment/>
    </xf>
    <xf numFmtId="10" fontId="0" fillId="0" borderId="10" xfId="0" applyNumberFormat="1" applyBorder="1" applyAlignment="1">
      <alignment/>
    </xf>
    <xf numFmtId="10" fontId="0" fillId="0" borderId="10" xfId="0" applyNumberFormat="1" applyFont="1" applyBorder="1" applyAlignment="1">
      <alignment/>
    </xf>
    <xf numFmtId="4" fontId="0" fillId="3" borderId="12" xfId="0" applyNumberFormat="1" applyFill="1" applyBorder="1" applyAlignment="1">
      <alignment/>
    </xf>
    <xf numFmtId="10" fontId="0" fillId="0" borderId="12" xfId="0" applyNumberFormat="1" applyBorder="1" applyAlignment="1">
      <alignment/>
    </xf>
    <xf numFmtId="177" fontId="2" fillId="18" borderId="46" xfId="0" applyNumberFormat="1" applyFont="1" applyFill="1" applyBorder="1" applyAlignment="1">
      <alignment/>
    </xf>
    <xf numFmtId="4" fontId="2" fillId="18" borderId="15" xfId="0" applyNumberFormat="1" applyFont="1" applyFill="1" applyBorder="1" applyAlignment="1">
      <alignment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24" fillId="0" borderId="11" xfId="0" applyFont="1" applyBorder="1" applyAlignment="1">
      <alignment/>
    </xf>
    <xf numFmtId="0" fontId="0" fillId="0" borderId="12" xfId="0" applyBorder="1" applyAlignment="1">
      <alignment horizontal="right"/>
    </xf>
    <xf numFmtId="0" fontId="0" fillId="18" borderId="15" xfId="0" applyFill="1" applyBorder="1" applyAlignment="1">
      <alignment horizontal="right"/>
    </xf>
    <xf numFmtId="0" fontId="2" fillId="18" borderId="17" xfId="0" applyFont="1" applyFill="1" applyBorder="1" applyAlignment="1">
      <alignment/>
    </xf>
    <xf numFmtId="4" fontId="2" fillId="18" borderId="37" xfId="0" applyNumberFormat="1" applyFont="1" applyFill="1" applyBorder="1" applyAlignment="1">
      <alignment/>
    </xf>
    <xf numFmtId="0" fontId="0" fillId="18" borderId="1" xfId="0" applyFill="1" applyBorder="1" applyAlignment="1">
      <alignment/>
    </xf>
    <xf numFmtId="0" fontId="2" fillId="18" borderId="15" xfId="0" applyFont="1" applyFill="1" applyBorder="1" applyAlignment="1">
      <alignment/>
    </xf>
    <xf numFmtId="10" fontId="0" fillId="18" borderId="37" xfId="0" applyNumberFormat="1" applyFill="1" applyBorder="1" applyAlignment="1">
      <alignment/>
    </xf>
    <xf numFmtId="0" fontId="0" fillId="18" borderId="5" xfId="0" applyFill="1" applyBorder="1" applyAlignment="1">
      <alignment/>
    </xf>
    <xf numFmtId="0" fontId="0" fillId="18" borderId="13" xfId="0" applyFill="1" applyBorder="1" applyAlignment="1">
      <alignment/>
    </xf>
    <xf numFmtId="2" fontId="0" fillId="0" borderId="26" xfId="0" applyNumberFormat="1" applyBorder="1" applyAlignment="1">
      <alignment/>
    </xf>
    <xf numFmtId="2" fontId="0" fillId="0" borderId="43" xfId="0" applyNumberFormat="1" applyBorder="1" applyAlignment="1">
      <alignment/>
    </xf>
    <xf numFmtId="0" fontId="2" fillId="18" borderId="1" xfId="0" applyFont="1" applyFill="1" applyBorder="1" applyAlignment="1">
      <alignment/>
    </xf>
    <xf numFmtId="4" fontId="2" fillId="18" borderId="3" xfId="0" applyNumberFormat="1" applyFont="1" applyFill="1" applyBorder="1" applyAlignment="1">
      <alignment/>
    </xf>
    <xf numFmtId="4" fontId="2" fillId="18" borderId="39" xfId="0" applyNumberFormat="1" applyFont="1" applyFill="1" applyBorder="1" applyAlignment="1">
      <alignment/>
    </xf>
    <xf numFmtId="4" fontId="2" fillId="18" borderId="47" xfId="0" applyNumberFormat="1" applyFont="1" applyFill="1" applyBorder="1" applyAlignment="1">
      <alignment/>
    </xf>
    <xf numFmtId="4" fontId="2" fillId="19" borderId="40" xfId="0" applyNumberFormat="1" applyFont="1" applyFill="1" applyBorder="1" applyAlignment="1">
      <alignment/>
    </xf>
    <xf numFmtId="10" fontId="2" fillId="18" borderId="40" xfId="0" applyNumberFormat="1" applyFont="1" applyFill="1" applyBorder="1" applyAlignment="1">
      <alignment/>
    </xf>
    <xf numFmtId="10" fontId="2" fillId="19" borderId="40" xfId="0" applyNumberFormat="1" applyFont="1" applyFill="1" applyBorder="1" applyAlignment="1">
      <alignment/>
    </xf>
    <xf numFmtId="10" fontId="2" fillId="18" borderId="48" xfId="15" applyNumberFormat="1" applyFont="1" applyFill="1" applyBorder="1" applyAlignment="1">
      <alignment/>
    </xf>
    <xf numFmtId="0" fontId="2" fillId="18" borderId="5" xfId="0" applyFont="1" applyFill="1" applyBorder="1" applyAlignment="1">
      <alignment/>
    </xf>
    <xf numFmtId="0" fontId="23" fillId="18" borderId="20" xfId="0" applyFont="1" applyFill="1" applyBorder="1" applyAlignment="1">
      <alignment/>
    </xf>
    <xf numFmtId="4" fontId="2" fillId="18" borderId="21" xfId="0" applyNumberFormat="1" applyFont="1" applyFill="1" applyBorder="1" applyAlignment="1">
      <alignment/>
    </xf>
    <xf numFmtId="4" fontId="2" fillId="18" borderId="49" xfId="0" applyNumberFormat="1" applyFont="1" applyFill="1" applyBorder="1" applyAlignment="1">
      <alignment/>
    </xf>
    <xf numFmtId="10" fontId="0" fillId="18" borderId="21" xfId="0" applyNumberFormat="1" applyFill="1" applyBorder="1" applyAlignment="1">
      <alignment/>
    </xf>
    <xf numFmtId="10" fontId="2" fillId="19" borderId="21" xfId="0" applyNumberFormat="1" applyFont="1" applyFill="1" applyBorder="1" applyAlignment="1">
      <alignment/>
    </xf>
    <xf numFmtId="10" fontId="2" fillId="18" borderId="22" xfId="15" applyNumberFormat="1" applyFont="1" applyFill="1" applyBorder="1" applyAlignment="1">
      <alignment/>
    </xf>
    <xf numFmtId="177" fontId="0" fillId="7" borderId="11" xfId="0" applyNumberFormat="1" applyFill="1" applyBorder="1" applyAlignment="1">
      <alignment/>
    </xf>
    <xf numFmtId="0" fontId="0" fillId="0" borderId="26" xfId="0" applyFill="1" applyBorder="1" applyAlignment="1">
      <alignment/>
    </xf>
    <xf numFmtId="4" fontId="0" fillId="3" borderId="26" xfId="0" applyNumberFormat="1" applyFill="1" applyBorder="1" applyAlignment="1">
      <alignment/>
    </xf>
    <xf numFmtId="4" fontId="0" fillId="0" borderId="50" xfId="0" applyNumberFormat="1" applyBorder="1" applyAlignment="1">
      <alignment/>
    </xf>
    <xf numFmtId="10" fontId="0" fillId="0" borderId="26" xfId="0" applyNumberFormat="1" applyBorder="1" applyAlignment="1">
      <alignment/>
    </xf>
    <xf numFmtId="0" fontId="2" fillId="18" borderId="13" xfId="0" applyFont="1" applyFill="1" applyBorder="1" applyAlignment="1">
      <alignment/>
    </xf>
    <xf numFmtId="0" fontId="2" fillId="18" borderId="51" xfId="0" applyFont="1" applyFill="1" applyBorder="1" applyAlignment="1">
      <alignment/>
    </xf>
    <xf numFmtId="0" fontId="2" fillId="18" borderId="52" xfId="0" applyFont="1" applyFill="1" applyBorder="1" applyAlignment="1">
      <alignment/>
    </xf>
    <xf numFmtId="0" fontId="2" fillId="18" borderId="39" xfId="0" applyFont="1" applyFill="1" applyBorder="1" applyAlignment="1">
      <alignment/>
    </xf>
    <xf numFmtId="4" fontId="2" fillId="18" borderId="48" xfId="0" applyNumberFormat="1" applyFont="1" applyFill="1" applyBorder="1" applyAlignment="1">
      <alignment/>
    </xf>
    <xf numFmtId="0" fontId="14" fillId="0" borderId="0" xfId="0" applyFont="1" applyAlignment="1">
      <alignment/>
    </xf>
    <xf numFmtId="0" fontId="0" fillId="0" borderId="0" xfId="0" applyFont="1" applyAlignment="1">
      <alignment/>
    </xf>
    <xf numFmtId="2" fontId="2" fillId="0" borderId="0" xfId="0" applyNumberFormat="1" applyFont="1" applyBorder="1" applyAlignment="1">
      <alignment/>
    </xf>
    <xf numFmtId="10" fontId="0" fillId="0" borderId="0" xfId="0" applyNumberFormat="1" applyFont="1" applyBorder="1" applyAlignment="1">
      <alignment/>
    </xf>
    <xf numFmtId="0" fontId="0" fillId="0" borderId="0" xfId="0" applyFont="1" applyBorder="1" applyAlignment="1">
      <alignment/>
    </xf>
    <xf numFmtId="0" fontId="25" fillId="0" borderId="53" xfId="0" applyFont="1" applyBorder="1" applyAlignment="1">
      <alignment horizontal="center"/>
    </xf>
    <xf numFmtId="0" fontId="0" fillId="0" borderId="11" xfId="0" applyFont="1" applyFill="1" applyBorder="1" applyAlignment="1">
      <alignment/>
    </xf>
    <xf numFmtId="0" fontId="2" fillId="0" borderId="11" xfId="0" applyFont="1" applyFill="1" applyBorder="1" applyAlignment="1">
      <alignment horizontal="center"/>
    </xf>
    <xf numFmtId="4" fontId="1" fillId="0" borderId="11" xfId="0" applyNumberFormat="1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/>
    </xf>
    <xf numFmtId="0" fontId="2" fillId="0" borderId="11" xfId="0" applyFont="1" applyFill="1" applyBorder="1" applyAlignment="1">
      <alignment/>
    </xf>
    <xf numFmtId="0" fontId="1" fillId="0" borderId="11" xfId="0" applyFont="1" applyFill="1" applyBorder="1" applyAlignment="1">
      <alignment/>
    </xf>
    <xf numFmtId="0" fontId="1" fillId="0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justify" vertical="justify"/>
    </xf>
    <xf numFmtId="0" fontId="2" fillId="0" borderId="5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justify" vertical="justify"/>
    </xf>
    <xf numFmtId="0" fontId="2" fillId="20" borderId="10" xfId="0" applyFont="1" applyFill="1" applyBorder="1" applyAlignment="1">
      <alignment horizontal="center"/>
    </xf>
    <xf numFmtId="0" fontId="2" fillId="20" borderId="11" xfId="0" applyFont="1" applyFill="1" applyBorder="1" applyAlignment="1">
      <alignment horizontal="center"/>
    </xf>
    <xf numFmtId="4" fontId="2" fillId="20" borderId="11" xfId="0" applyNumberFormat="1" applyFont="1" applyFill="1" applyBorder="1" applyAlignment="1">
      <alignment horizontal="right"/>
    </xf>
    <xf numFmtId="4" fontId="2" fillId="20" borderId="11" xfId="0" applyNumberFormat="1" applyFont="1" applyFill="1" applyBorder="1" applyAlignment="1">
      <alignment/>
    </xf>
    <xf numFmtId="10" fontId="2" fillId="20" borderId="11" xfId="0" applyNumberFormat="1" applyFont="1" applyFill="1" applyBorder="1" applyAlignment="1">
      <alignment/>
    </xf>
    <xf numFmtId="0" fontId="2" fillId="20" borderId="11" xfId="0" applyFont="1" applyFill="1" applyBorder="1" applyAlignment="1">
      <alignment/>
    </xf>
    <xf numFmtId="0" fontId="2" fillId="20" borderId="10" xfId="0" applyFont="1" applyFill="1" applyBorder="1" applyAlignment="1">
      <alignment/>
    </xf>
    <xf numFmtId="0" fontId="2" fillId="20" borderId="12" xfId="0" applyFont="1" applyFill="1" applyBorder="1" applyAlignment="1">
      <alignment horizontal="center"/>
    </xf>
    <xf numFmtId="4" fontId="2" fillId="20" borderId="12" xfId="0" applyNumberFormat="1" applyFont="1" applyFill="1" applyBorder="1" applyAlignment="1">
      <alignment/>
    </xf>
    <xf numFmtId="0" fontId="2" fillId="0" borderId="14" xfId="0" applyFont="1" applyBorder="1" applyAlignment="1">
      <alignment horizontal="center"/>
    </xf>
    <xf numFmtId="180" fontId="2" fillId="0" borderId="14" xfId="0" applyNumberFormat="1" applyFont="1" applyBorder="1" applyAlignment="1">
      <alignment horizontal="center"/>
    </xf>
    <xf numFmtId="178" fontId="2" fillId="0" borderId="14" xfId="0" applyNumberFormat="1" applyFont="1" applyBorder="1" applyAlignment="1">
      <alignment horizontal="center"/>
    </xf>
    <xf numFmtId="10" fontId="2" fillId="0" borderId="14" xfId="0" applyNumberFormat="1" applyFont="1" applyBorder="1" applyAlignment="1">
      <alignment horizontal="center"/>
    </xf>
    <xf numFmtId="0" fontId="0" fillId="0" borderId="0" xfId="0" applyFont="1" applyAlignment="1">
      <alignment horizontal="justify" vertical="justify"/>
    </xf>
    <xf numFmtId="0" fontId="0" fillId="0" borderId="0" xfId="0" applyFont="1" applyFill="1" applyAlignment="1">
      <alignment/>
    </xf>
    <xf numFmtId="0" fontId="0" fillId="0" borderId="0" xfId="0" applyFill="1" applyAlignment="1">
      <alignment/>
    </xf>
    <xf numFmtId="0" fontId="1" fillId="0" borderId="0" xfId="0" applyFont="1" applyAlignment="1">
      <alignment horizontal="center" vertical="justify"/>
    </xf>
    <xf numFmtId="0" fontId="2" fillId="0" borderId="5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justify" vertical="justify"/>
    </xf>
    <xf numFmtId="0" fontId="14" fillId="0" borderId="11" xfId="0" applyFont="1" applyFill="1" applyBorder="1" applyAlignment="1">
      <alignment horizontal="justify" vertical="justify"/>
    </xf>
    <xf numFmtId="4" fontId="14" fillId="0" borderId="11" xfId="0" applyNumberFormat="1" applyFont="1" applyFill="1" applyBorder="1" applyAlignment="1">
      <alignment horizontal="right"/>
    </xf>
    <xf numFmtId="4" fontId="14" fillId="0" borderId="11" xfId="0" applyNumberFormat="1" applyFont="1" applyBorder="1" applyAlignment="1">
      <alignment/>
    </xf>
    <xf numFmtId="10" fontId="14" fillId="0" borderId="11" xfId="0" applyNumberFormat="1" applyFont="1" applyBorder="1" applyAlignment="1">
      <alignment/>
    </xf>
    <xf numFmtId="0" fontId="14" fillId="0" borderId="11" xfId="0" applyFont="1" applyBorder="1" applyAlignment="1">
      <alignment/>
    </xf>
    <xf numFmtId="0" fontId="1" fillId="0" borderId="11" xfId="0" applyFont="1" applyBorder="1" applyAlignment="1">
      <alignment horizontal="center"/>
    </xf>
    <xf numFmtId="4" fontId="1" fillId="0" borderId="11" xfId="0" applyNumberFormat="1" applyFont="1" applyBorder="1" applyAlignment="1">
      <alignment/>
    </xf>
    <xf numFmtId="178" fontId="1" fillId="0" borderId="11" xfId="0" applyNumberFormat="1" applyFont="1" applyBorder="1" applyAlignment="1">
      <alignment/>
    </xf>
    <xf numFmtId="10" fontId="1" fillId="0" borderId="11" xfId="0" applyNumberFormat="1" applyFont="1" applyBorder="1" applyAlignment="1">
      <alignment/>
    </xf>
    <xf numFmtId="0" fontId="14" fillId="0" borderId="0" xfId="0" applyFont="1" applyFill="1" applyBorder="1" applyAlignment="1">
      <alignment/>
    </xf>
    <xf numFmtId="0" fontId="11" fillId="0" borderId="0" xfId="0" applyFont="1" applyAlignment="1">
      <alignment/>
    </xf>
    <xf numFmtId="0" fontId="0" fillId="9" borderId="11" xfId="0" applyFill="1" applyBorder="1" applyAlignment="1">
      <alignment/>
    </xf>
    <xf numFmtId="39" fontId="0" fillId="0" borderId="11" xfId="0" applyNumberFormat="1" applyBorder="1" applyAlignment="1">
      <alignment/>
    </xf>
    <xf numFmtId="0" fontId="0" fillId="7" borderId="11" xfId="0" applyFill="1" applyBorder="1" applyAlignment="1">
      <alignment horizontal="center"/>
    </xf>
    <xf numFmtId="181" fontId="1" fillId="7" borderId="11" xfId="0" applyNumberFormat="1" applyFont="1" applyFill="1" applyBorder="1" applyAlignment="1">
      <alignment/>
    </xf>
    <xf numFmtId="10" fontId="0" fillId="7" borderId="11" xfId="15" applyNumberFormat="1" applyFont="1" applyFill="1" applyBorder="1" applyAlignment="1">
      <alignment/>
    </xf>
    <xf numFmtId="0" fontId="2" fillId="0" borderId="11" xfId="0" applyFont="1" applyBorder="1" applyAlignment="1">
      <alignment horizontal="center"/>
    </xf>
    <xf numFmtId="0" fontId="0" fillId="9" borderId="10" xfId="0" applyFill="1" applyBorder="1" applyAlignment="1">
      <alignment/>
    </xf>
    <xf numFmtId="0" fontId="2" fillId="0" borderId="10" xfId="0" applyFont="1" applyBorder="1" applyAlignment="1">
      <alignment/>
    </xf>
    <xf numFmtId="177" fontId="0" fillId="0" borderId="10" xfId="0" applyNumberFormat="1" applyBorder="1" applyAlignment="1">
      <alignment horizontal="center"/>
    </xf>
    <xf numFmtId="177" fontId="0" fillId="0" borderId="11" xfId="0" applyNumberFormat="1" applyBorder="1" applyAlignment="1">
      <alignment/>
    </xf>
    <xf numFmtId="177" fontId="0" fillId="0" borderId="11" xfId="0" applyNumberFormat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181" fontId="2" fillId="7" borderId="11" xfId="0" applyNumberFormat="1" applyFont="1" applyFill="1" applyBorder="1" applyAlignment="1">
      <alignment/>
    </xf>
    <xf numFmtId="181" fontId="2" fillId="7" borderId="11" xfId="0" applyNumberFormat="1" applyFont="1" applyFill="1" applyBorder="1" applyAlignment="1">
      <alignment horizontal="center"/>
    </xf>
    <xf numFmtId="10" fontId="0" fillId="21" borderId="11" xfId="15" applyNumberFormat="1" applyFont="1" applyFill="1" applyBorder="1" applyAlignment="1">
      <alignment/>
    </xf>
    <xf numFmtId="0" fontId="2" fillId="3" borderId="2" xfId="0" applyFont="1" applyFill="1" applyBorder="1" applyAlignment="1">
      <alignment/>
    </xf>
    <xf numFmtId="0" fontId="1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justify"/>
    </xf>
    <xf numFmtId="0" fontId="23" fillId="3" borderId="2" xfId="0" applyFont="1" applyFill="1" applyBorder="1" applyAlignment="1">
      <alignment horizontal="center" vertical="justify"/>
    </xf>
    <xf numFmtId="0" fontId="26" fillId="3" borderId="2" xfId="0" applyFont="1" applyFill="1" applyBorder="1" applyAlignment="1">
      <alignment horizontal="center" vertical="justify"/>
    </xf>
    <xf numFmtId="0" fontId="27" fillId="3" borderId="24" xfId="0" applyNumberFormat="1" applyFont="1" applyFill="1" applyBorder="1" applyAlignment="1" applyProtection="1">
      <alignment vertical="center" wrapText="1"/>
      <protection/>
    </xf>
    <xf numFmtId="0" fontId="4" fillId="3" borderId="24" xfId="0" applyNumberFormat="1" applyFont="1" applyFill="1" applyBorder="1" applyAlignment="1" applyProtection="1">
      <alignment vertical="center" wrapText="1"/>
      <protection/>
    </xf>
    <xf numFmtId="4" fontId="4" fillId="3" borderId="24" xfId="0" applyNumberFormat="1" applyFont="1" applyFill="1" applyBorder="1" applyAlignment="1" applyProtection="1">
      <alignment horizontal="right" vertical="center" wrapText="1"/>
      <protection/>
    </xf>
    <xf numFmtId="177" fontId="2" fillId="3" borderId="11" xfId="0" applyNumberFormat="1" applyFont="1" applyFill="1" applyBorder="1" applyAlignment="1">
      <alignment/>
    </xf>
    <xf numFmtId="0" fontId="28" fillId="3" borderId="11" xfId="0" applyFont="1" applyFill="1" applyBorder="1" applyAlignment="1">
      <alignment/>
    </xf>
    <xf numFmtId="4" fontId="4" fillId="3" borderId="24" xfId="0" applyNumberFormat="1" applyFont="1" applyFill="1" applyBorder="1" applyAlignment="1" applyProtection="1">
      <alignment vertical="center" wrapText="1"/>
      <protection/>
    </xf>
    <xf numFmtId="0" fontId="0" fillId="3" borderId="11" xfId="0" applyFont="1" applyFill="1" applyBorder="1" applyAlignment="1">
      <alignment horizontal="justify" vertical="justify"/>
    </xf>
    <xf numFmtId="4" fontId="4" fillId="3" borderId="24" xfId="0" applyNumberFormat="1" applyFont="1" applyFill="1" applyBorder="1" applyAlignment="1" applyProtection="1">
      <alignment wrapText="1"/>
      <protection/>
    </xf>
    <xf numFmtId="0" fontId="28" fillId="3" borderId="11" xfId="0" applyFont="1" applyFill="1" applyBorder="1" applyAlignment="1">
      <alignment horizontal="justify" vertical="justify"/>
    </xf>
    <xf numFmtId="0" fontId="29" fillId="3" borderId="11" xfId="0" applyFont="1" applyFill="1" applyBorder="1" applyAlignment="1" applyProtection="1">
      <alignment vertical="center" wrapText="1"/>
      <protection/>
    </xf>
    <xf numFmtId="0" fontId="4" fillId="3" borderId="56" xfId="0" applyNumberFormat="1" applyFont="1" applyFill="1" applyBorder="1" applyAlignment="1" applyProtection="1">
      <alignment vertical="center" wrapText="1"/>
      <protection/>
    </xf>
    <xf numFmtId="0" fontId="4" fillId="3" borderId="11" xfId="0" applyNumberFormat="1" applyFont="1" applyFill="1" applyBorder="1" applyAlignment="1" applyProtection="1">
      <alignment vertical="center" wrapText="1"/>
      <protection/>
    </xf>
    <xf numFmtId="0" fontId="4" fillId="3" borderId="57" xfId="0" applyNumberFormat="1" applyFont="1" applyFill="1" applyBorder="1" applyAlignment="1" applyProtection="1">
      <alignment vertical="center" wrapText="1"/>
      <protection/>
    </xf>
    <xf numFmtId="0" fontId="0" fillId="3" borderId="11" xfId="0" applyFill="1" applyBorder="1" applyAlignment="1">
      <alignment horizontal="justify" vertical="justify"/>
    </xf>
    <xf numFmtId="0" fontId="30" fillId="3" borderId="11" xfId="0" applyFont="1" applyFill="1" applyBorder="1" applyAlignment="1">
      <alignment horizontal="justify" vertical="justify"/>
    </xf>
    <xf numFmtId="0" fontId="28" fillId="3" borderId="11" xfId="0" applyFont="1" applyFill="1" applyBorder="1" applyAlignment="1">
      <alignment horizontal="left" vertical="center"/>
    </xf>
    <xf numFmtId="4" fontId="29" fillId="3" borderId="11" xfId="0" applyNumberFormat="1" applyFont="1" applyFill="1" applyBorder="1" applyAlignment="1" applyProtection="1">
      <alignment horizontal="right" vertical="center" wrapText="1"/>
      <protection/>
    </xf>
    <xf numFmtId="0" fontId="4" fillId="3" borderId="0" xfId="0" applyNumberFormat="1" applyFont="1" applyFill="1" applyBorder="1" applyAlignment="1" applyProtection="1">
      <alignment vertical="center" wrapText="1"/>
      <protection/>
    </xf>
    <xf numFmtId="0" fontId="4" fillId="3" borderId="10" xfId="0" applyNumberFormat="1" applyFont="1" applyFill="1" applyBorder="1" applyAlignment="1" applyProtection="1">
      <alignment vertical="center" wrapText="1"/>
      <protection/>
    </xf>
    <xf numFmtId="0" fontId="4" fillId="3" borderId="58" xfId="0" applyNumberFormat="1" applyFont="1" applyFill="1" applyBorder="1" applyAlignment="1" applyProtection="1">
      <alignment vertical="center" wrapText="1"/>
      <protection/>
    </xf>
    <xf numFmtId="4" fontId="4" fillId="3" borderId="58" xfId="0" applyNumberFormat="1" applyFont="1" applyFill="1" applyBorder="1" applyAlignment="1" applyProtection="1">
      <alignment vertical="center" wrapText="1"/>
      <protection/>
    </xf>
    <xf numFmtId="0" fontId="31" fillId="3" borderId="11" xfId="0" applyFont="1" applyFill="1" applyBorder="1" applyAlignment="1">
      <alignment horizontal="center"/>
    </xf>
    <xf numFmtId="177" fontId="0" fillId="3" borderId="11" xfId="0" applyNumberFormat="1" applyFont="1" applyFill="1" applyBorder="1" applyAlignment="1">
      <alignment/>
    </xf>
    <xf numFmtId="181" fontId="2" fillId="3" borderId="11" xfId="0" applyNumberFormat="1" applyFont="1" applyFill="1" applyBorder="1" applyAlignment="1">
      <alignment/>
    </xf>
    <xf numFmtId="18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justify" vertical="justify"/>
    </xf>
    <xf numFmtId="0" fontId="0" fillId="0" borderId="11" xfId="0" applyFont="1" applyBorder="1" applyAlignment="1">
      <alignment horizontal="justify" vertical="justify"/>
    </xf>
    <xf numFmtId="0" fontId="33" fillId="0" borderId="0" xfId="20" applyAlignment="1">
      <alignment horizontal="left" vertical="top" wrapText="1"/>
      <protection/>
    </xf>
    <xf numFmtId="0" fontId="34" fillId="0" borderId="0" xfId="20" applyAlignment="1">
      <alignment horizontal="left" vertical="top" wrapText="1"/>
      <protection/>
    </xf>
    <xf numFmtId="0" fontId="34" fillId="0" borderId="0" xfId="20" applyAlignment="1">
      <alignment horizontal="center" vertical="top" wrapText="1"/>
      <protection/>
    </xf>
    <xf numFmtId="0" fontId="35" fillId="0" borderId="0" xfId="20" applyAlignment="1">
      <alignment horizontal="center" vertical="top" wrapText="1"/>
      <protection/>
    </xf>
    <xf numFmtId="0" fontId="36" fillId="0" borderId="0" xfId="20" applyAlignment="1">
      <alignment horizontal="left" vertical="top" wrapText="1"/>
      <protection/>
    </xf>
    <xf numFmtId="0" fontId="36" fillId="0" borderId="0" xfId="20" applyAlignment="1">
      <alignment horizontal="center" vertical="top" wrapText="1"/>
      <protection/>
    </xf>
    <xf numFmtId="0" fontId="37" fillId="0" borderId="0" xfId="0"/>
    <xf numFmtId="0" fontId="34" fillId="0" borderId="0" xfId="21" applyAlignment="1">
      <alignment horizontal="left" vertical="top" wrapText="1"/>
      <protection/>
    </xf>
    <xf numFmtId="0" fontId="38" fillId="0" borderId="0" xfId="21" applyAlignment="1">
      <alignment horizontal="left" vertical="top" wrapText="1"/>
      <protection/>
    </xf>
    <xf numFmtId="0" fontId="33" fillId="0" borderId="59" xfId="21" applyAlignment="1">
      <alignment horizontal="left" vertical="top" wrapText="1"/>
      <protection/>
    </xf>
    <xf numFmtId="14" fontId="33" fillId="0" borderId="59" xfId="21" applyAlignment="1">
      <alignment horizontal="justify" vertical="top" wrapText="1"/>
      <protection/>
    </xf>
    <xf numFmtId="0" fontId="33" fillId="0" borderId="0" xfId="21" applyAlignment="1">
      <alignment horizontal="left" vertical="top" wrapText="1"/>
      <protection/>
    </xf>
    <xf numFmtId="0" fontId="6" fillId="0" borderId="2" xfId="0" applyFont="1" applyBorder="1" applyAlignment="1">
      <alignment horizontal="center" vertical="justify"/>
    </xf>
    <xf numFmtId="0" fontId="2" fillId="22" borderId="2" xfId="0" applyFont="1" applyFill="1" applyBorder="1" applyAlignment="1">
      <alignment horizontal="center" vertical="justify"/>
    </xf>
    <xf numFmtId="0" fontId="2" fillId="0" borderId="2" xfId="0" applyFont="1" applyBorder="1" applyAlignment="1">
      <alignment horizontal="center" vertical="justify"/>
    </xf>
    <xf numFmtId="0" fontId="6" fillId="0" borderId="9" xfId="0" applyFont="1" applyBorder="1" applyAlignment="1">
      <alignment horizontal="center" vertical="justify"/>
    </xf>
    <xf numFmtId="0" fontId="2" fillId="22" borderId="9" xfId="0" applyFont="1" applyFill="1" applyBorder="1" applyAlignment="1">
      <alignment horizontal="center" vertical="justify"/>
    </xf>
    <xf numFmtId="0" fontId="2" fillId="0" borderId="9" xfId="0" applyFont="1" applyBorder="1" applyAlignment="1">
      <alignment horizontal="center" vertical="justify"/>
    </xf>
    <xf numFmtId="4" fontId="0" fillId="22" borderId="11" xfId="0" applyNumberFormat="1" applyFill="1" applyBorder="1" applyAlignment="1">
      <alignment/>
    </xf>
    <xf numFmtId="0" fontId="0" fillId="4" borderId="11" xfId="0" applyFill="1" applyBorder="1" applyAlignment="1">
      <alignment/>
    </xf>
    <xf numFmtId="0" fontId="1" fillId="22" borderId="20" xfId="0" applyFont="1" applyFill="1" applyBorder="1" applyAlignment="1">
      <alignment/>
    </xf>
    <xf numFmtId="0" fontId="1" fillId="22" borderId="21" xfId="0" applyFont="1" applyFill="1" applyBorder="1" applyAlignment="1">
      <alignment/>
    </xf>
    <xf numFmtId="4" fontId="1" fillId="22" borderId="22" xfId="0" applyNumberFormat="1" applyFont="1" applyFill="1" applyBorder="1" applyAlignment="1">
      <alignment/>
    </xf>
    <xf numFmtId="4" fontId="2" fillId="22" borderId="20" xfId="0" applyNumberFormat="1" applyFont="1" applyFill="1" applyBorder="1" applyAlignment="1">
      <alignment/>
    </xf>
    <xf numFmtId="4" fontId="3" fillId="22" borderId="6" xfId="0" applyNumberFormat="1" applyFont="1" applyFill="1" applyBorder="1" applyAlignment="1">
      <alignment/>
    </xf>
    <xf numFmtId="4" fontId="0" fillId="22" borderId="10" xfId="0" applyNumberFormat="1" applyFill="1" applyBorder="1" applyAlignment="1">
      <alignment/>
    </xf>
    <xf numFmtId="0" fontId="0" fillId="0" borderId="11" xfId="0" applyBorder="1" applyAlignment="1">
      <alignment horizontal="right" vertical="justify"/>
    </xf>
    <xf numFmtId="0" fontId="1" fillId="22" borderId="25" xfId="0" applyFont="1" applyFill="1" applyBorder="1" applyAlignment="1">
      <alignment/>
    </xf>
    <xf numFmtId="0" fontId="3" fillId="22" borderId="26" xfId="0" applyFont="1" applyFill="1" applyBorder="1" applyAlignment="1">
      <alignment/>
    </xf>
    <xf numFmtId="4" fontId="1" fillId="22" borderId="27" xfId="0" applyNumberFormat="1" applyFont="1" applyFill="1" applyBorder="1" applyAlignment="1">
      <alignment/>
    </xf>
    <xf numFmtId="4" fontId="3" fillId="22" borderId="26" xfId="0" applyNumberFormat="1" applyFont="1" applyFill="1" applyBorder="1" applyAlignment="1">
      <alignment/>
    </xf>
    <xf numFmtId="4" fontId="3" fillId="22" borderId="27" xfId="0" applyNumberFormat="1" applyFont="1" applyFill="1" applyBorder="1" applyAlignment="1">
      <alignment/>
    </xf>
    <xf numFmtId="4" fontId="3" fillId="22" borderId="21" xfId="0" applyNumberFormat="1" applyFont="1" applyFill="1" applyBorder="1" applyAlignment="1">
      <alignment/>
    </xf>
    <xf numFmtId="4" fontId="3" fillId="22" borderId="22" xfId="0" applyNumberFormat="1" applyFont="1" applyFill="1" applyBorder="1" applyAlignment="1">
      <alignment/>
    </xf>
    <xf numFmtId="4" fontId="0" fillId="22" borderId="50" xfId="0" applyNumberFormat="1" applyFill="1" applyBorder="1" applyAlignment="1">
      <alignment/>
    </xf>
    <xf numFmtId="4" fontId="0" fillId="22" borderId="26" xfId="0" applyNumberFormat="1" applyFill="1" applyBorder="1" applyAlignment="1">
      <alignment/>
    </xf>
    <xf numFmtId="0" fontId="1" fillId="22" borderId="15" xfId="0" applyFont="1" applyFill="1" applyBorder="1" applyAlignment="1">
      <alignment/>
    </xf>
    <xf numFmtId="0" fontId="1" fillId="22" borderId="16" xfId="0" applyFont="1" applyFill="1" applyBorder="1" applyAlignment="1">
      <alignment/>
    </xf>
    <xf numFmtId="4" fontId="1" fillId="22" borderId="17" xfId="0" applyNumberFormat="1" applyFont="1" applyFill="1" applyBorder="1" applyAlignment="1">
      <alignment/>
    </xf>
    <xf numFmtId="4" fontId="3" fillId="22" borderId="16" xfId="0" applyNumberFormat="1" applyFont="1" applyFill="1" applyBorder="1" applyAlignment="1">
      <alignment/>
    </xf>
    <xf numFmtId="4" fontId="3" fillId="22" borderId="17" xfId="0" applyNumberFormat="1" applyFont="1" applyFill="1" applyBorder="1" applyAlignment="1">
      <alignment/>
    </xf>
    <xf numFmtId="0" fontId="2" fillId="22" borderId="15" xfId="0" applyFont="1" applyFill="1" applyBorder="1" applyAlignment="1">
      <alignment/>
    </xf>
    <xf numFmtId="0" fontId="0" fillId="7" borderId="11" xfId="0" applyFont="1" applyFill="1" applyBorder="1" applyAlignment="1">
      <alignment/>
    </xf>
    <xf numFmtId="0" fontId="39" fillId="0" borderId="11" xfId="0" applyFont="1" applyFill="1" applyBorder="1" applyAlignment="1">
      <alignment horizontal="right" wrapText="1"/>
    </xf>
    <xf numFmtId="0" fontId="26" fillId="0" borderId="11" xfId="0" applyFont="1" applyBorder="1" applyAlignment="1">
      <alignment wrapText="1"/>
    </xf>
    <xf numFmtId="0" fontId="26" fillId="0" borderId="12" xfId="0" applyFont="1" applyBorder="1" applyAlignment="1">
      <alignment wrapText="1"/>
    </xf>
    <xf numFmtId="49" fontId="26" fillId="0" borderId="10" xfId="0" applyNumberFormat="1" applyFont="1" applyFill="1" applyBorder="1" applyAlignment="1">
      <alignment horizontal="center"/>
    </xf>
    <xf numFmtId="182" fontId="26" fillId="0" borderId="19" xfId="0" applyNumberFormat="1" applyFont="1" applyFill="1" applyBorder="1" applyAlignment="1">
      <alignment/>
    </xf>
    <xf numFmtId="4" fontId="26" fillId="11" borderId="10" xfId="0" applyNumberFormat="1" applyFont="1" applyFill="1" applyBorder="1" applyAlignment="1">
      <alignment/>
    </xf>
    <xf numFmtId="4" fontId="26" fillId="23" borderId="11" xfId="0" applyNumberFormat="1" applyFont="1" applyFill="1" applyBorder="1" applyAlignment="1">
      <alignment/>
    </xf>
    <xf numFmtId="4" fontId="26" fillId="24" borderId="11" xfId="0" applyNumberFormat="1" applyFont="1" applyFill="1" applyBorder="1" applyAlignment="1">
      <alignment/>
    </xf>
    <xf numFmtId="4" fontId="26" fillId="0" borderId="11" xfId="0" applyNumberFormat="1" applyFont="1" applyBorder="1" applyAlignment="1">
      <alignment/>
    </xf>
    <xf numFmtId="49" fontId="26" fillId="0" borderId="11" xfId="0" applyNumberFormat="1" applyFont="1" applyFill="1" applyBorder="1" applyAlignment="1">
      <alignment horizontal="center"/>
    </xf>
    <xf numFmtId="183" fontId="26" fillId="0" borderId="18" xfId="0" applyNumberFormat="1" applyFont="1" applyFill="1" applyBorder="1" applyAlignment="1">
      <alignment/>
    </xf>
    <xf numFmtId="4" fontId="26" fillId="3" borderId="11" xfId="0" applyNumberFormat="1" applyFont="1" applyFill="1" applyBorder="1" applyAlignment="1">
      <alignment/>
    </xf>
    <xf numFmtId="4" fontId="26" fillId="11" borderId="11" xfId="0" applyNumberFormat="1" applyFont="1" applyFill="1" applyBorder="1" applyAlignment="1">
      <alignment/>
    </xf>
    <xf numFmtId="0" fontId="26" fillId="0" borderId="0" xfId="0" applyFont="1" applyAlignment="1">
      <alignment horizontal="center"/>
    </xf>
    <xf numFmtId="0" fontId="26" fillId="0" borderId="0" xfId="0" applyFont="1" applyAlignment="1">
      <alignment/>
    </xf>
    <xf numFmtId="183" fontId="26" fillId="7" borderId="11" xfId="0" applyNumberFormat="1" applyFont="1" applyFill="1" applyBorder="1" applyAlignment="1">
      <alignment/>
    </xf>
    <xf numFmtId="0" fontId="26" fillId="0" borderId="0" xfId="0" applyFont="1" applyBorder="1" applyAlignment="1">
      <alignment/>
    </xf>
    <xf numFmtId="4" fontId="26" fillId="0" borderId="10" xfId="0" applyNumberFormat="1" applyFont="1" applyBorder="1" applyAlignment="1">
      <alignment/>
    </xf>
    <xf numFmtId="183" fontId="23" fillId="0" borderId="0" xfId="0" applyNumberFormat="1" applyFont="1" applyFill="1" applyBorder="1" applyAlignment="1">
      <alignment/>
    </xf>
    <xf numFmtId="0" fontId="26" fillId="16" borderId="0" xfId="0" applyFont="1" applyFill="1" applyAlignment="1">
      <alignment/>
    </xf>
    <xf numFmtId="183" fontId="2" fillId="16" borderId="0" xfId="0" applyNumberFormat="1" applyFont="1" applyFill="1" applyBorder="1" applyAlignment="1">
      <alignment/>
    </xf>
    <xf numFmtId="0" fontId="26" fillId="16" borderId="11" xfId="0" applyFont="1" applyFill="1" applyBorder="1" applyAlignment="1">
      <alignment/>
    </xf>
    <xf numFmtId="0" fontId="39" fillId="16" borderId="11" xfId="0" applyFont="1" applyFill="1" applyBorder="1" applyAlignment="1">
      <alignment horizontal="right" wrapText="1"/>
    </xf>
    <xf numFmtId="0" fontId="26" fillId="16" borderId="11" xfId="0" applyFont="1" applyFill="1" applyBorder="1" applyAlignment="1">
      <alignment wrapText="1"/>
    </xf>
    <xf numFmtId="0" fontId="26" fillId="16" borderId="12" xfId="0" applyFont="1" applyFill="1" applyBorder="1" applyAlignment="1">
      <alignment wrapText="1"/>
    </xf>
    <xf numFmtId="0" fontId="26" fillId="7" borderId="11" xfId="0" applyFont="1" applyFill="1" applyBorder="1" applyAlignment="1">
      <alignment/>
    </xf>
    <xf numFmtId="0" fontId="26" fillId="0" borderId="11" xfId="0" applyFont="1" applyFill="1" applyBorder="1" applyAlignment="1">
      <alignment wrapText="1"/>
    </xf>
    <xf numFmtId="10" fontId="0" fillId="23" borderId="11" xfId="15" applyNumberFormat="1" applyFont="1" applyFill="1" applyBorder="1" applyAlignment="1">
      <alignment/>
    </xf>
    <xf numFmtId="0" fontId="26" fillId="23" borderId="11" xfId="0" applyFont="1" applyFill="1" applyBorder="1" applyAlignment="1">
      <alignment wrapText="1"/>
    </xf>
    <xf numFmtId="0" fontId="23" fillId="0" borderId="0" xfId="0" applyFont="1" applyAlignment="1">
      <alignment/>
    </xf>
    <xf numFmtId="10" fontId="0" fillId="7" borderId="11" xfId="0" applyNumberFormat="1" applyFont="1" applyFill="1" applyBorder="1" applyAlignment="1">
      <alignment/>
    </xf>
    <xf numFmtId="0" fontId="26" fillId="0" borderId="0" xfId="0" applyFont="1" applyAlignment="1">
      <alignment wrapText="1"/>
    </xf>
    <xf numFmtId="0" fontId="40" fillId="0" borderId="11" xfId="0" applyFont="1" applyFill="1" applyBorder="1" applyAlignment="1">
      <alignment horizontal="right" wrapText="1"/>
    </xf>
    <xf numFmtId="0" fontId="14" fillId="0" borderId="11" xfId="0" applyFont="1" applyBorder="1" applyAlignment="1">
      <alignment wrapText="1"/>
    </xf>
    <xf numFmtId="0" fontId="14" fillId="0" borderId="12" xfId="0" applyFont="1" applyBorder="1" applyAlignment="1">
      <alignment wrapText="1"/>
    </xf>
    <xf numFmtId="0" fontId="0" fillId="0" borderId="0" xfId="0" applyFont="1" applyAlignment="1">
      <alignment wrapText="1"/>
    </xf>
    <xf numFmtId="49" fontId="0" fillId="0" borderId="10" xfId="0" applyNumberFormat="1" applyFill="1" applyBorder="1" applyAlignment="1">
      <alignment horizontal="center"/>
    </xf>
    <xf numFmtId="182" fontId="14" fillId="0" borderId="19" xfId="0" applyNumberFormat="1" applyFont="1" applyFill="1" applyBorder="1" applyAlignment="1">
      <alignment/>
    </xf>
    <xf numFmtId="4" fontId="41" fillId="11" borderId="10" xfId="0" applyNumberFormat="1" applyFont="1" applyFill="1" applyBorder="1" applyAlignment="1">
      <alignment/>
    </xf>
    <xf numFmtId="4" fontId="14" fillId="23" borderId="11" xfId="0" applyNumberFormat="1" applyFont="1" applyFill="1" applyBorder="1" applyAlignment="1">
      <alignment/>
    </xf>
    <xf numFmtId="4" fontId="14" fillId="24" borderId="11" xfId="0" applyNumberFormat="1" applyFont="1" applyFill="1" applyBorder="1" applyAlignment="1">
      <alignment/>
    </xf>
    <xf numFmtId="49" fontId="0" fillId="0" borderId="11" xfId="0" applyNumberFormat="1" applyFill="1" applyBorder="1" applyAlignment="1">
      <alignment horizontal="center"/>
    </xf>
    <xf numFmtId="183" fontId="14" fillId="0" borderId="18" xfId="0" applyNumberFormat="1" applyFont="1" applyFill="1" applyBorder="1" applyAlignment="1">
      <alignment/>
    </xf>
    <xf numFmtId="4" fontId="14" fillId="3" borderId="11" xfId="0" applyNumberFormat="1" applyFont="1" applyFill="1" applyBorder="1" applyAlignment="1">
      <alignment/>
    </xf>
    <xf numFmtId="4" fontId="14" fillId="11" borderId="11" xfId="0" applyNumberFormat="1" applyFont="1" applyFill="1" applyBorder="1" applyAlignment="1">
      <alignment/>
    </xf>
    <xf numFmtId="4" fontId="41" fillId="11" borderId="11" xfId="0" applyNumberFormat="1" applyFont="1" applyFill="1" applyBorder="1" applyAlignment="1">
      <alignment/>
    </xf>
    <xf numFmtId="183" fontId="14" fillId="7" borderId="11" xfId="0" applyNumberFormat="1" applyFont="1" applyFill="1" applyBorder="1" applyAlignment="1">
      <alignment/>
    </xf>
    <xf numFmtId="0" fontId="14" fillId="0" borderId="0" xfId="0" applyFont="1" applyBorder="1" applyAlignment="1">
      <alignment/>
    </xf>
    <xf numFmtId="4" fontId="41" fillId="0" borderId="11" xfId="0" applyNumberFormat="1" applyFont="1" applyBorder="1" applyAlignment="1">
      <alignment/>
    </xf>
    <xf numFmtId="4" fontId="14" fillId="0" borderId="10" xfId="0" applyNumberFormat="1" applyFont="1" applyBorder="1" applyAlignment="1">
      <alignment/>
    </xf>
    <xf numFmtId="0" fontId="41" fillId="0" borderId="12" xfId="0" applyFont="1" applyBorder="1" applyAlignment="1">
      <alignment wrapText="1"/>
    </xf>
    <xf numFmtId="0" fontId="14" fillId="23" borderId="11" xfId="0" applyFont="1" applyFill="1" applyBorder="1" applyAlignment="1">
      <alignment wrapText="1"/>
    </xf>
    <xf numFmtId="10" fontId="0" fillId="23" borderId="11" xfId="0" applyNumberFormat="1" applyFont="1" applyFill="1" applyBorder="1" applyAlignment="1">
      <alignment/>
    </xf>
    <xf numFmtId="183" fontId="1" fillId="0" borderId="0" xfId="0" applyNumberFormat="1" applyFont="1" applyFill="1" applyBorder="1" applyAlignment="1">
      <alignment/>
    </xf>
    <xf numFmtId="4" fontId="14" fillId="11" borderId="10" xfId="0" applyNumberFormat="1" applyFont="1" applyFill="1" applyBorder="1" applyAlignment="1">
      <alignment/>
    </xf>
    <xf numFmtId="4" fontId="41" fillId="23" borderId="11" xfId="0" applyNumberFormat="1" applyFont="1" applyFill="1" applyBorder="1" applyAlignment="1">
      <alignment/>
    </xf>
    <xf numFmtId="4" fontId="41" fillId="0" borderId="10" xfId="0" applyNumberFormat="1" applyFont="1" applyBorder="1" applyAlignment="1">
      <alignment/>
    </xf>
    <xf numFmtId="10" fontId="14" fillId="23" borderId="11" xfId="15" applyNumberFormat="1" applyFont="1" applyFill="1" applyBorder="1" applyAlignment="1">
      <alignment wrapText="1"/>
    </xf>
    <xf numFmtId="0" fontId="0" fillId="23" borderId="11" xfId="0" applyFill="1" applyBorder="1" applyAlignment="1">
      <alignment/>
    </xf>
    <xf numFmtId="0" fontId="0" fillId="16" borderId="0" xfId="0" applyFill="1" applyAlignment="1">
      <alignment/>
    </xf>
    <xf numFmtId="183" fontId="1" fillId="16" borderId="0" xfId="0" applyNumberFormat="1" applyFont="1" applyFill="1" applyBorder="1" applyAlignment="1">
      <alignment/>
    </xf>
    <xf numFmtId="0" fontId="14" fillId="16" borderId="0" xfId="0" applyFont="1" applyFill="1" applyAlignment="1">
      <alignment/>
    </xf>
    <xf numFmtId="0" fontId="14" fillId="16" borderId="11" xfId="0" applyFont="1" applyFill="1" applyBorder="1" applyAlignment="1">
      <alignment/>
    </xf>
    <xf numFmtId="0" fontId="40" fillId="16" borderId="11" xfId="0" applyFont="1" applyFill="1" applyBorder="1" applyAlignment="1">
      <alignment horizontal="right" wrapText="1"/>
    </xf>
    <xf numFmtId="0" fontId="14" fillId="16" borderId="11" xfId="0" applyFont="1" applyFill="1" applyBorder="1" applyAlignment="1">
      <alignment wrapText="1"/>
    </xf>
    <xf numFmtId="0" fontId="14" fillId="16" borderId="12" xfId="0" applyFont="1" applyFill="1" applyBorder="1" applyAlignment="1">
      <alignment wrapText="1"/>
    </xf>
  </cellXfs>
  <cellStyles count="8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al_1" xfId="20"/>
    <cellStyle name="Normal_2" xfId="2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styles" Target="styles.xml" /><Relationship Id="rId19" Type="http://schemas.openxmlformats.org/officeDocument/2006/relationships/sharedStrings" Target="sharedStrings.xml" /><Relationship Id="rId20" Type="http://schemas.openxmlformats.org/officeDocument/2006/relationships/theme" Target="theme/theme1.xml" /></Relationships>
</file>

<file path=xl/charts/chart1.xml><?xml version="1.0" encoding="utf-8"?>
<chartSpace xmlns:c="http://schemas.openxmlformats.org/drawingml/2006/chart" xmlns:a="http://schemas.openxmlformats.org/drawingml/2006/main" xmlns:r="http://schemas.openxmlformats.org/officeDocument/2006/relationships" xmlns="http://schemas.openxmlformats.org/drawingml/2006/chart">
  <c:roundedCorners val="0"/>
  <c:chart>
    <c:autoTitleDeleted val="0"/>
    <c:title>
      <c:tx>
        <c:rich>
          <a:bodyPr vert="horz" rot="0" anchor="ctr"/>
          <a:lstStyle/>
          <a:p>
            <a:pPr algn="ctr">
              <a:defRPr/>
            </a:pPr>
            <a:r>
              <a:rPr lang="en-US" cap="none" sz="1875" b="1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rPr>
              <a:t>Paraqitja grafike e investimeve sipas burimeve të financimit per periudhen janar - dhjetor 2025</a:t>
            </a:r>
          </a:p>
        </c:rich>
      </c:tx>
      <c:layout>
        <c:manualLayout>
          <c:xMode val="factor"/>
          <c:yMode val="factor"/>
          <c:x val="0.02075"/>
          <c:y val="0"/>
        </c:manualLayout>
      </c:layout>
      <c:overlay val="0"/>
      <c:spPr>
        <a:noFill/>
        <a:ln>
          <a:noFill/>
        </a:ln>
      </c:spPr>
    </c:title>
    <c:plotArea>
      <c:layout>
        <c:manualLayout>
          <c:xMode val="edge"/>
          <c:yMode val="edge"/>
          <c:x val="0.279"/>
          <c:y val="0.4965"/>
          <c:w val="0.11375"/>
          <c:h val="0.22875"/>
        </c:manualLayout>
      </c:layout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</a:ln>
          </c:spPr>
          <c:explosion val="0"/>
          <c:extLst>
            <c:ext xmlns:c14="http://schemas.microsoft.com/office/drawing/2007/8/2/chart" uri="{6F2FDCE9-48DA-4B69-8628-5D25D57E5C99}">
              <c14:invertSolidFillFmt>
                <c14:spPr>
                  <a:solidFill>
                    <a:srgbClr val="FFFFFF"/>
                  </a:solidFill>
                </c14:spPr>
              </c14:invertSolidFillFmt>
            </c:ext>
          </c:extLst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</a:ln>
            </c:spPr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</a:ln>
            </c:spPr>
          </c:dPt>
          <c:dLbls>
            <c:dLbl>
              <c:idx val="0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575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numFmt formatCode="0.00%" sourceLinked="0"/>
              <c:showLegendKey val="0"/>
              <c:showVal val="0"/>
              <c:showBubbleSize val="0"/>
              <c:showCatName val="1"/>
              <c:showSerName val="0"/>
              <c:showPercent val="1"/>
              <c:separator> </c:separator>
            </c:dLbl>
            <c:dLbl>
              <c:idx val="1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575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numFmt formatCode="0.00%" sourceLinked="0"/>
              <c:showLegendKey val="0"/>
              <c:showVal val="0"/>
              <c:showBubbleSize val="0"/>
              <c:showCatName val="1"/>
              <c:showSerName val="0"/>
              <c:showPercent val="1"/>
              <c:separator> </c:separator>
            </c:dLbl>
            <c:dLbl>
              <c:idx val="2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575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numFmt formatCode="0.00%" sourceLinked="0"/>
              <c:showLegendKey val="0"/>
              <c:showVal val="0"/>
              <c:showBubbleSize val="0"/>
              <c:showCatName val="1"/>
              <c:showSerName val="0"/>
              <c:showPercent val="1"/>
              <c:separator> </c:separator>
            </c:dLbl>
            <c:dLbl>
              <c:idx val="3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575" b="0" i="0" u="non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</a:p>
              </c:txPr>
              <c:numFmt formatCode="0.00%" sourceLinked="0"/>
              <c:showLegendKey val="0"/>
              <c:showVal val="0"/>
              <c:showBubbleSize val="0"/>
              <c:showCatName val="1"/>
              <c:showSerName val="0"/>
              <c:showPercent val="1"/>
              <c:separator> </c:separator>
            </c:dLbl>
            <c:numFmt formatCode="0.00%" sourceLinked="0"/>
            <c:showLegendKey val="0"/>
            <c:showVal val="0"/>
            <c:showBubbleSize val="0"/>
            <c:showCatName val="1"/>
            <c:showSerName val="0"/>
            <c:showLeaderLines val="1"/>
            <c:showPercent val="1"/>
            <c:separator> </c:separator>
          </c:dLbls>
          <c:cat>
            <c:strRef>
              <c:f>Sheet2_1!$B$3:$B$6</c:f>
              <c:strCache/>
            </c:strRef>
          </c:cat>
          <c:val>
            <c:numRef>
              <c:f>Sheet2_1!$C$3:$C$6</c:f>
              <c:numCache/>
            </c:numRef>
          </c:val>
        </c:ser>
      </c:pieChart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6725"/>
          <c:y val="0.33325"/>
          <c:w val="0.32025"/>
          <c:h val="0.543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</a:ln>
      </c:spPr>
      <c:txPr>
        <a:bodyPr vert="horz" rot="0"/>
        <a:lstStyle/>
        <a:p>
          <a:pPr>
            <a:defRPr lang="en-US" cap="none" sz="1325" b="0" i="0" u="non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</a:ln>
  </c:spPr>
  <c:date1904 val="1"/>
</chartSpace>
</file>

<file path=xl/charts/chart2.xml><?xml version="1.0" encoding="utf-8"?>
<chartSpace xmlns:c="http://schemas.openxmlformats.org/drawingml/2006/chart" xmlns:a="http://schemas.openxmlformats.org/drawingml/2006/main" xmlns:r="http://schemas.openxmlformats.org/officeDocument/2006/relationships" xmlns="http://schemas.openxmlformats.org/drawingml/2006/chart">
  <c:roundedCorners val="0"/>
  <c:chart>
    <c:autoTitleDeleted val="0"/>
    <c:title>
      <c:tx>
        <c:rich>
          <a:bodyPr vert="horz" rot="0" anchor="ctr"/>
          <a:lstStyle/>
          <a:p>
            <a:pPr algn="ctr">
              <a:defRPr/>
            </a:pPr>
            <a:r>
              <a:rPr lang="en-US" cap="none" sz="1800" b="1" i="0" u="none" baseline="0">
                <a:solidFill>
                  <a:srgbClr val="000000"/>
                </a:solidFill>
              </a:rPr>
              <a:t>Paraqitja grafike e shpenzimeve sipas kategorive Ekonomike për periudhën janar - dhjetor 2025</a:t>
            </a:r>
          </a:p>
        </c:rich>
      </c:tx>
      <c:layout>
        <c:manualLayout>
          <c:xMode val="factor"/>
          <c:yMode val="factor"/>
          <c:x val="-0.00125"/>
          <c:y val="-0.01275"/>
        </c:manualLayout>
      </c:layout>
      <c:overlay val="0"/>
      <c:spPr>
        <a:noFill/>
        <a:ln w="3175">
          <a:noFill/>
        </a:ln>
      </c:spPr>
    </c:title>
    <c:plotArea>
      <c:layout>
        <c:manualLayout>
          <c:xMode val="edge"/>
          <c:yMode val="edge"/>
          <c:x val="0.002"/>
          <c:y val="0.17475"/>
          <c:w val="0.82375"/>
          <c:h val="0.8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Sheet2_1!$C$36</c:f>
              <c:strCache>
                <c:ptCount val="1"/>
                <c:pt idx="0">
                  <c:v>Alokimet e buxhetit</c:v>
                </c:pt>
              </c:strCache>
            </c:strRef>
          </c:tx>
          <c:spPr>
            <a:solidFill>
              <a:srgbClr val="4F81BD"/>
            </a:solidFill>
            <a:ln w="3175">
              <a:noFill/>
            </a:ln>
          </c:spPr>
          <c:invertIfNegative val="0"/>
          <c:extLst>
            <c:ext xmlns:c14="http://schemas.microsoft.com/office/drawing/2007/8/2/chart" uri="{6F2FDCE9-48DA-4B69-8628-5D25D57E5C99}">
              <c14:invertSolidFillFmt>
                <c14:spPr>
                  <a:solidFill>
                    <a:srgbClr val="FFFFFF"/>
                  </a:solidFill>
                </c14:spPr>
              </c14:invertSolidFillFmt>
            </c:ext>
          </c:extLst>
          <c:cat>
            <c:strRef>
              <c:f>Sheet2_1!$B$37:$B$41</c:f>
              <c:strCache/>
            </c:strRef>
          </c:cat>
          <c:val>
            <c:numRef>
              <c:f>Sheet2_1!$C$37:$C$41</c:f>
              <c:numCache/>
            </c:numRef>
          </c:val>
        </c:ser>
        <c:ser>
          <c:idx val="1"/>
          <c:order val="1"/>
          <c:tx>
            <c:strRef>
              <c:f>Sheet2_1!$D$36</c:f>
              <c:strCache>
                <c:ptCount val="1"/>
                <c:pt idx="0">
                  <c:v>Shpenzimet </c:v>
                </c:pt>
              </c:strCache>
            </c:strRef>
          </c:tx>
          <c:spPr>
            <a:solidFill>
              <a:srgbClr val="C0504D"/>
            </a:solidFill>
            <a:ln w="3175">
              <a:noFill/>
            </a:ln>
          </c:spPr>
          <c:invertIfNegative val="0"/>
          <c:extLst>
            <c:ext xmlns:c14="http://schemas.microsoft.com/office/drawing/2007/8/2/chart" uri="{6F2FDCE9-48DA-4B69-8628-5D25D57E5C99}">
              <c14:invertSolidFillFmt>
                <c14:spPr>
                  <a:solidFill>
                    <a:srgbClr val="FFFFFF"/>
                  </a:solidFill>
                </c14:spPr>
              </c14:invertSolidFillFmt>
            </c:ext>
          </c:extLst>
          <c:cat>
            <c:strRef>
              <c:f>Sheet2_1!$B$37:$B$41</c:f>
              <c:strCache/>
            </c:strRef>
          </c:cat>
          <c:val>
            <c:numRef>
              <c:f>Sheet2_1!$D$37:$D$41</c:f>
              <c:numCache/>
            </c:numRef>
          </c:val>
        </c:ser>
        <c:ser>
          <c:idx val="2"/>
          <c:order val="2"/>
          <c:tx>
            <c:strRef>
              <c:f>Sheet2_1!$E$36</c:f>
              <c:strCache>
                <c:ptCount val="1"/>
                <c:pt idx="0">
                  <c:v/>
                </c:pt>
              </c:strCache>
            </c:strRef>
          </c:tx>
          <c:spPr>
            <a:solidFill>
              <a:srgbClr val="9BBB59"/>
            </a:solidFill>
            <a:ln w="3175">
              <a:noFill/>
            </a:ln>
          </c:spPr>
          <c:invertIfNegative val="0"/>
          <c:extLst>
            <c:ext xmlns:c14="http://schemas.microsoft.com/office/drawing/2007/8/2/chart" uri="{6F2FDCE9-48DA-4B69-8628-5D25D57E5C99}">
              <c14:invertSolidFillFmt>
                <c14:spPr>
                  <a:solidFill>
                    <a:srgbClr val="FFFFFF"/>
                  </a:solidFill>
                </c14:spPr>
              </c14:invertSolidFillFmt>
            </c:ext>
          </c:extLst>
          <c:cat>
            <c:strRef>
              <c:f>Sheet2_1!$B$37:$B$41</c:f>
              <c:strCache/>
            </c:strRef>
          </c:cat>
          <c:val>
            <c:numRef>
              <c:f>Sheet2_1!$E$37:$E$41</c:f>
              <c:numCache/>
            </c:numRef>
          </c:val>
        </c:ser>
        <c:ser>
          <c:idx val="3"/>
          <c:order val="3"/>
          <c:tx>
            <c:strRef>
              <c:f>Sheet2_1!$F$36</c:f>
              <c:strCache>
                <c:ptCount val="1"/>
                <c:pt idx="0">
                  <c:v>% Shpenzimit</c:v>
                </c:pt>
              </c:strCache>
            </c:strRef>
          </c:tx>
          <c:spPr>
            <a:solidFill>
              <a:srgbClr val="8064A2"/>
            </a:solidFill>
            <a:ln w="3175">
              <a:noFill/>
            </a:ln>
          </c:spPr>
          <c:invertIfNegative val="0"/>
          <c:extLst>
            <c:ext xmlns:c14="http://schemas.microsoft.com/office/drawing/2007/8/2/chart" uri="{6F2FDCE9-48DA-4B69-8628-5D25D57E5C99}">
              <c14:invertSolidFillFmt>
                <c14:spPr>
                  <a:solidFill>
                    <a:srgbClr val="FFFFFF"/>
                  </a:solidFill>
                </c14:spPr>
              </c14:invertSolidFillFmt>
            </c:ext>
          </c:extLst>
          <c:dLbls>
            <c:dLbl>
              <c:idx val="0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000" b="0" i="0" u="none" baseline="0">
                      <a:solidFill>
                        <a:srgbClr val="000000"/>
                      </a:solidFill>
                    </a:defRPr>
                  </a:pPr>
                </a:p>
              </c:txPr>
              <c:numFmt formatCode="General" sourceLinked="1"/>
              <c:spPr>
                <a:noFill/>
                <a:ln w="3175">
                  <a:noFill/>
                </a:ln>
              </c:spPr>
              <c:showLegendKey val="0"/>
              <c:showVal val="1"/>
              <c:showBubbleSize val="0"/>
              <c:showCatName val="0"/>
              <c:showSerName val="0"/>
              <c:showPercent val="0"/>
            </c:dLbl>
            <c:dLbl>
              <c:idx val="1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000" b="0" i="0" u="none" baseline="0">
                      <a:solidFill>
                        <a:srgbClr val="000000"/>
                      </a:solidFill>
                    </a:defRPr>
                  </a:pPr>
                </a:p>
              </c:txPr>
              <c:numFmt formatCode="General" sourceLinked="1"/>
              <c:spPr>
                <a:noFill/>
                <a:ln w="3175">
                  <a:noFill/>
                </a:ln>
              </c:spPr>
              <c:showLegendKey val="0"/>
              <c:showVal val="1"/>
              <c:showBubbleSize val="0"/>
              <c:showCatName val="0"/>
              <c:showSerName val="0"/>
              <c:showPercent val="0"/>
            </c:dLbl>
            <c:dLbl>
              <c:idx val="2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000" b="0" i="0" u="none" baseline="0">
                      <a:solidFill>
                        <a:srgbClr val="000000"/>
                      </a:solidFill>
                    </a:defRPr>
                  </a:pPr>
                </a:p>
              </c:txPr>
              <c:numFmt formatCode="General" sourceLinked="1"/>
              <c:spPr>
                <a:noFill/>
                <a:ln w="3175">
                  <a:noFill/>
                </a:ln>
              </c:spPr>
              <c:showLegendKey val="0"/>
              <c:showVal val="1"/>
              <c:showBubbleSize val="0"/>
              <c:showCatName val="0"/>
              <c:showSerName val="0"/>
              <c:showPercent val="0"/>
            </c:dLbl>
            <c:dLbl>
              <c:idx val="3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000" b="0" i="0" u="none" baseline="0">
                      <a:solidFill>
                        <a:srgbClr val="000000"/>
                      </a:solidFill>
                    </a:defRPr>
                  </a:pPr>
                </a:p>
              </c:txPr>
              <c:numFmt formatCode="General" sourceLinked="1"/>
              <c:spPr>
                <a:noFill/>
                <a:ln w="3175">
                  <a:noFill/>
                </a:ln>
              </c:spPr>
              <c:showLegendKey val="0"/>
              <c:showVal val="1"/>
              <c:showBubbleSize val="0"/>
              <c:showCatName val="0"/>
              <c:showSerName val="0"/>
              <c:showPercent val="0"/>
            </c:dLbl>
            <c:dLbl>
              <c:idx val="4"/>
              <c:layout>
                <c:manualLayout>
                  <c:x val="0"/>
                  <c:y val="0"/>
                </c:manualLayout>
              </c:layout>
              <c:txPr>
                <a:bodyPr vert="horz" rot="0" anchor="ctr"/>
                <a:lstStyle/>
                <a:p>
                  <a:pPr algn="ctr">
                    <a:defRPr lang="en-US" cap="none" sz="1000" b="0" i="0" u="none" baseline="0">
                      <a:solidFill>
                        <a:srgbClr val="000000"/>
                      </a:solidFill>
                    </a:defRPr>
                  </a:pPr>
                </a:p>
              </c:txPr>
              <c:numFmt formatCode="General" sourceLinked="1"/>
              <c:spPr>
                <a:noFill/>
                <a:ln w="3175">
                  <a:noFill/>
                </a:ln>
              </c:spPr>
              <c:showLegendKey val="0"/>
              <c:showVal val="1"/>
              <c:showBubbleSize val="0"/>
              <c:showCatName val="0"/>
              <c:showSerName val="0"/>
              <c:showPercent val="0"/>
            </c:dLbl>
            <c:numFmt formatCode="General" sourceLinked="1"/>
            <c:dLblPos val="inEnd"/>
            <c:showLegendKey val="0"/>
            <c:showVal val="1"/>
            <c:showBubbleSize val="0"/>
            <c:showCatName val="0"/>
            <c:showSerName val="0"/>
            <c:showPercent val="0"/>
          </c:dLbls>
          <c:cat>
            <c:strRef>
              <c:f>Sheet2_1!$B$37:$B$41</c:f>
              <c:strCache/>
            </c:strRef>
          </c:cat>
          <c:val>
            <c:numRef>
              <c:f>Sheet2_1!$F$37:$F$41</c:f>
              <c:numCache/>
            </c:numRef>
          </c:val>
        </c:ser>
        <c:overlap val="40"/>
        <c:gapWidth val="75"/>
        <c:axId val="2801423"/>
        <c:axId val="25212808"/>
      </c:barChart>
      <c:catAx>
        <c:axId val="2801423"/>
        <c:scaling>
          <c:orientation val="minMax"/>
        </c:scaling>
        <c:axPos val="b"/>
        <c:delete val="0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</a:ln>
        </c:spPr>
        <c:crossAx val="25212808"/>
        <c:crosses val="autoZero"/>
        <c:auto val="1"/>
        <c:lblOffset val="100"/>
        <c:noMultiLvlLbl val="0"/>
      </c:catAx>
      <c:valAx>
        <c:axId val="25212808"/>
        <c:scaling>
          <c:orientation val="minMax"/>
        </c:scaling>
        <c:axPos val="l"/>
        <c:majorGridlines>
          <c:spPr>
            <a:ln w="3175">
              <a:solidFill>
                <a:srgbClr val="808080"/>
              </a:solidFill>
            </a:ln>
          </c:spPr>
        </c:majorGridlines>
        <c:delete val="0"/>
        <c:numFmt formatCode="General" sourceLinked="1"/>
        <c:majorTickMark val="out"/>
        <c:minorTickMark val="none"/>
        <c:tickLblPos val="low"/>
        <c:spPr>
          <a:ln w="3175">
            <a:solidFill>
              <a:srgbClr val="808080"/>
            </a:solidFill>
          </a:ln>
        </c:spPr>
        <c:crossAx val="2801423"/>
        <c:crossesAt val="1"/>
        <c:crossBetween val="between"/>
        <c:dispUnits/>
      </c:valAx>
      <c:spPr>
        <a:solidFill>
          <a:srgbClr val="FFFFFF"/>
        </a:solidFill>
        <a:ln w="3175">
          <a:noFill/>
        </a:ln>
      </c:spPr>
    </c:plotArea>
    <c:legend>
      <c:legendPos val="r"/>
      <c:layout>
        <c:manualLayout>
          <c:xMode val="edge"/>
          <c:yMode val="edge"/>
          <c:x val="0.84375"/>
          <c:y val="0.52775"/>
          <c:w val="0.15125"/>
          <c:h val="0.11875"/>
        </c:manualLayout>
      </c:layout>
      <c:overlay val="0"/>
      <c:spPr>
        <a:noFill/>
        <a:ln w="3175">
          <a:noFill/>
        </a:ln>
      </c:spPr>
      <c:txPr>
        <a:bodyPr vert="horz" rot="0"/>
        <a:lstStyle/>
        <a:p>
          <a:pPr>
            <a:defRPr lang="en-US" cap="none" sz="920" b="0" i="0" u="none" baseline="0">
              <a:solidFill>
                <a:srgbClr val="000000"/>
              </a:solidFill>
            </a:defRPr>
          </a:pPr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</a:ln>
  </c:spPr>
  <c:date1904 val="1"/>
</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/xl/charts/chart1.xml" /><Relationship Id="rId2" Type="http://schemas.openxmlformats.org/officeDocument/2006/relationships/chart" Target="/xl/charts/chart2.xml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0</xdr:col>
      <xdr:colOff>85725</xdr:colOff>
      <xdr:row>8</xdr:row>
      <xdr:rowOff>76200</xdr:rowOff>
    </xdr:from>
    <xdr:to>
      <xdr:col>7</xdr:col>
      <xdr:colOff>552450</xdr:colOff>
      <xdr:row>32</xdr:row>
      <xdr:rowOff>133350</xdr:rowOff>
    </xdr:to>
    <xdr:graphicFrame>
      <xdr:nvGraphicFramePr>
        <xdr:cNvPr id="1" name="Chart 6"/>
        <xdr:cNvGraphicFramePr/>
      </xdr:nvGraphicFramePr>
      <xdr:xfrm>
        <a:off x="85725" y="1771650"/>
        <a:ext cx="7848600" cy="394335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>
    <xdr:from>
      <xdr:col>0</xdr:col>
      <xdr:colOff>209550</xdr:colOff>
      <xdr:row>42</xdr:row>
      <xdr:rowOff>104775</xdr:rowOff>
    </xdr:from>
    <xdr:to>
      <xdr:col>7</xdr:col>
      <xdr:colOff>533400</xdr:colOff>
      <xdr:row>66</xdr:row>
      <xdr:rowOff>76200</xdr:rowOff>
    </xdr:to>
    <xdr:graphicFrame>
      <xdr:nvGraphicFramePr>
        <xdr:cNvPr id="2" name="Chart 3"/>
        <xdr:cNvGraphicFramePr/>
      </xdr:nvGraphicFramePr>
      <xdr:xfrm>
        <a:off x="209550" y="7477125"/>
        <a:ext cx="7705725" cy="3857625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9525</xdr:colOff>
      <xdr:row>0</xdr:row>
      <xdr:rowOff>238125</xdr:rowOff>
    </xdr:from>
    <xdr:to>
      <xdr:col>0</xdr:col>
      <xdr:colOff>542925</xdr:colOff>
      <xdr:row>0</xdr:row>
      <xdr:rowOff>1276350</xdr:rowOff>
    </xdr:to>
    <xdr:pic>
      <xdr:nvPicPr>
        <xdr:cNvPr id="1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238125"/>
          <a:ext cx="533400" cy="1038225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552450</xdr:colOff>
      <xdr:row>0</xdr:row>
      <xdr:rowOff>238125</xdr:rowOff>
    </xdr:from>
    <xdr:to>
      <xdr:col>0</xdr:col>
      <xdr:colOff>1076325</xdr:colOff>
      <xdr:row>0</xdr:row>
      <xdr:rowOff>1266825</xdr:rowOff>
    </xdr:to>
    <xdr:pic>
      <xdr:nvPicPr>
        <xdr:cNvPr id="2" name="Picture 11"/>
        <xdr:cNvPicPr preferRelativeResize="1"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2450" y="238125"/>
          <a:ext cx="523875" cy="10287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9525</xdr:colOff>
      <xdr:row>2</xdr:row>
      <xdr:rowOff>9525</xdr:rowOff>
    </xdr:from>
    <xdr:to>
      <xdr:col>0</xdr:col>
      <xdr:colOff>657225</xdr:colOff>
      <xdr:row>2</xdr:row>
      <xdr:rowOff>1047750</xdr:rowOff>
    </xdr:to>
    <xdr:pic>
      <xdr:nvPicPr>
        <xdr:cNvPr id="1" name="Picture 3"/>
        <xdr:cNvPicPr preferRelativeResize="1"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33375"/>
          <a:ext cx="647700" cy="1038225"/>
        </a:xfrm>
        <a:prstGeom prst="rect">
          <a:avLst/>
        </a:prstGeom>
        <a:noFill/>
        <a:ln w="9525" cmpd="sng">
          <a:noFill/>
        </a:ln>
      </xdr:spPr>
    </xdr:pic>
    <xdr:clientData/>
  </xdr:twoCellAnchor>
  <xdr:twoCellAnchor editAs="oneCell">
    <xdr:from>
      <xdr:col>0</xdr:col>
      <xdr:colOff>666750</xdr:colOff>
      <xdr:row>2</xdr:row>
      <xdr:rowOff>9525</xdr:rowOff>
    </xdr:from>
    <xdr:to>
      <xdr:col>0</xdr:col>
      <xdr:colOff>1190625</xdr:colOff>
      <xdr:row>2</xdr:row>
      <xdr:rowOff>1038225</xdr:rowOff>
    </xdr:to>
    <xdr:pic>
      <xdr:nvPicPr>
        <xdr:cNvPr id="2" name="Picture 11"/>
        <xdr:cNvPicPr preferRelativeResize="1"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66750" y="333375"/>
          <a:ext cx="523875" cy="10287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9.bin" 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zoomScalePageLayoutView="0" workbookViewId="0" topLeftCell="A1">
      <selection activeCell="A1" sqref="A1:H41"/>
    </sheetView>
  </sheetViews>
  <sheetFormatPr defaultColWidth="9.140625" defaultRowHeight="12.75"/>
  <cols>
    <col min="2" max="2" width="39.8515625" widthPt="209.25" style="49" customWidth="1"/>
    <col min="3" max="3" width="14.28125" widthPt="75" style="49" customWidth="1"/>
    <col min="4" max="4" width="11.57421875" widthPt="60.75" style="49" customWidth="1"/>
    <col min="5" max="5" width="11.8515625" widthPt="62.25" style="49" customWidth="1"/>
    <col min="6" max="6" width="13.7109375" widthPt="72" style="49" customWidth="1"/>
    <col min="7" max="7" width="13.8515625" widthPt="72.75" style="49" customWidth="1"/>
    <col min="8" max="8" width="10.28125" widthPt="54" style="49" customWidth="1"/>
  </cols>
  <sheetData>
    <row r="1" ht="15.75">
      <c r="B1" s="1" t="s">
        <v>0</v>
      </c>
    </row>
    <row r="2" spans="2:3" ht="15.75">
      <c r="B2" s="1" t="s">
        <v>1</v>
      </c>
      <c r="C2" s="1" t="s">
        <v>2</v>
      </c>
    </row>
    <row r="3" ht="5.25" customHeight="1" thickBot="1">
      <c r="C3" s="1"/>
    </row>
    <row r="4" spans="1:8" ht="12.75">
      <c r="A4" s="2" t="s">
        <v>3</v>
      </c>
      <c r="B4" s="3" t="s">
        <v>4</v>
      </c>
      <c r="C4" s="4" t="s">
        <v>5</v>
      </c>
      <c r="D4" s="3" t="s">
        <v>6</v>
      </c>
      <c r="E4" s="4" t="s">
        <v>7</v>
      </c>
      <c r="F4" s="3" t="s">
        <v>5</v>
      </c>
      <c r="G4" s="5" t="s">
        <v>8</v>
      </c>
      <c r="H4" s="3" t="s">
        <v>9</v>
      </c>
    </row>
    <row r="5" spans="1:8" ht="13.5" thickBot="1">
      <c r="A5" s="6"/>
      <c r="B5" s="7"/>
      <c r="C5" s="8" t="s">
        <v>10</v>
      </c>
      <c r="D5" s="7" t="s">
        <v>11</v>
      </c>
      <c r="E5" s="8"/>
      <c r="F5" s="7" t="s">
        <v>12</v>
      </c>
      <c r="G5" s="9" t="s">
        <v>12</v>
      </c>
      <c r="H5" s="10"/>
    </row>
    <row r="6" spans="1:8" ht="12.75">
      <c r="A6" s="11">
        <v>1</v>
      </c>
      <c r="B6" s="11" t="s">
        <v>13</v>
      </c>
      <c r="C6" s="12">
        <v>73829</v>
      </c>
      <c r="D6" s="12">
        <v>73829</v>
      </c>
      <c r="E6" s="12">
        <v>73829</v>
      </c>
      <c r="F6" s="13">
        <f>C6-E6</f>
        <v>0</v>
      </c>
      <c r="G6" s="12">
        <f>D6-E6</f>
        <v>0</v>
      </c>
      <c r="H6" s="14">
        <f>E6/D6</f>
        <v>1</v>
      </c>
    </row>
    <row r="7" spans="1:8" ht="12.75">
      <c r="A7" s="15">
        <v>2</v>
      </c>
      <c r="B7" s="15" t="s">
        <v>14</v>
      </c>
      <c r="C7" s="16">
        <v>70000</v>
      </c>
      <c r="D7" s="16">
        <v>70000</v>
      </c>
      <c r="E7" s="16">
        <v>69622</v>
      </c>
      <c r="F7" s="12">
        <f>C7-E7</f>
        <v>378</v>
      </c>
      <c r="G7" s="12">
        <f>D7-E7</f>
        <v>378</v>
      </c>
      <c r="H7" s="14">
        <f>E7/D7</f>
        <v>0.9946</v>
      </c>
    </row>
    <row r="8" spans="1:8" ht="12.75">
      <c r="A8" s="15">
        <v>3</v>
      </c>
      <c r="B8" s="15" t="s">
        <v>15</v>
      </c>
      <c r="C8" s="16">
        <v>0</v>
      </c>
      <c r="D8" s="16">
        <v>0</v>
      </c>
      <c r="E8" s="16">
        <v>0</v>
      </c>
      <c r="F8" s="12">
        <f>C8-E8</f>
        <v>0</v>
      </c>
      <c r="G8" s="12">
        <f>D8-E8</f>
        <v>0</v>
      </c>
      <c r="H8" s="14" t="e">
        <f>E8/D8</f>
        <v>#DIV/0!</v>
      </c>
    </row>
    <row r="9" spans="1:8" ht="12.75">
      <c r="A9" s="15">
        <v>4</v>
      </c>
      <c r="B9" s="15" t="s">
        <v>16</v>
      </c>
      <c r="C9" s="16">
        <v>0</v>
      </c>
      <c r="D9" s="16">
        <v>0</v>
      </c>
      <c r="E9" s="16">
        <v>0</v>
      </c>
      <c r="F9" s="12">
        <f>C9-E9</f>
        <v>0</v>
      </c>
      <c r="G9" s="12">
        <f>D9-E9</f>
        <v>0</v>
      </c>
      <c r="H9" s="14" t="e">
        <f>E9/D9</f>
        <v>#DIV/0!</v>
      </c>
    </row>
    <row r="10" spans="1:8" ht="12.75">
      <c r="A10" s="15">
        <v>5</v>
      </c>
      <c r="B10" s="15" t="s">
        <v>17</v>
      </c>
      <c r="C10" s="16">
        <v>0</v>
      </c>
      <c r="D10" s="16">
        <v>0</v>
      </c>
      <c r="E10" s="16">
        <v>0</v>
      </c>
      <c r="F10" s="12">
        <f>C10-E10</f>
        <v>0</v>
      </c>
      <c r="G10" s="12">
        <f>D10-E10</f>
        <v>0</v>
      </c>
      <c r="H10" s="14" t="e">
        <f>E10/D10</f>
        <v>#DIV/0!</v>
      </c>
    </row>
    <row r="11" spans="1:8" ht="13.5" thickBot="1">
      <c r="A11" s="17"/>
      <c r="B11" s="17"/>
      <c r="C11" s="18"/>
      <c r="D11" s="18"/>
      <c r="E11" s="18"/>
      <c r="F11" s="12"/>
      <c r="G11" s="12"/>
      <c r="H11" s="19" t="e">
        <f>E11/D11</f>
        <v>#DIV/0!</v>
      </c>
    </row>
    <row r="12" spans="1:8" ht="17.25" customHeight="1" thickBot="1">
      <c r="A12" s="20"/>
      <c r="B12" s="21" t="s">
        <v>18</v>
      </c>
      <c r="C12" s="22">
        <f>SUM(C6:C11)</f>
        <v>143829</v>
      </c>
      <c r="D12" s="22">
        <f>SUM(D6:D11)</f>
        <v>143829</v>
      </c>
      <c r="E12" s="22">
        <f>SUM(E6:E11)</f>
        <v>143451</v>
      </c>
      <c r="F12" s="22">
        <f>SUM(F6:F11)</f>
        <v>378</v>
      </c>
      <c r="G12" s="22">
        <f>SUM(G6:G11)</f>
        <v>378</v>
      </c>
      <c r="H12" s="23">
        <f>E12/D12</f>
        <v>0.9973718791064389</v>
      </c>
    </row>
    <row r="13" spans="1:5" ht="15.75" customHeight="1" thickBot="1">
      <c r="A13" s="24"/>
      <c r="B13" s="25" t="s">
        <v>19</v>
      </c>
      <c r="C13" s="24"/>
      <c r="D13" s="24"/>
      <c r="E13" s="24"/>
    </row>
    <row r="14" spans="1:8" ht="16.5" thickBot="1">
      <c r="A14" s="26" t="s">
        <v>20</v>
      </c>
      <c r="B14" s="27" t="s">
        <v>21</v>
      </c>
      <c r="C14" s="28" t="s">
        <v>22</v>
      </c>
      <c r="D14" s="24"/>
      <c r="E14" s="24"/>
      <c r="F14" s="24"/>
      <c r="H14" s="24"/>
    </row>
    <row r="15" spans="1:8" ht="12.75">
      <c r="A15" s="29">
        <v>11111</v>
      </c>
      <c r="B15" s="29" t="s">
        <v>23</v>
      </c>
      <c r="C15" s="30">
        <v>60171.42</v>
      </c>
      <c r="D15" s="24"/>
      <c r="E15" s="24"/>
      <c r="F15" s="24"/>
      <c r="H15" s="24"/>
    </row>
    <row r="16" spans="1:8" ht="12.75">
      <c r="A16" s="31">
        <v>11121</v>
      </c>
      <c r="B16" s="31" t="s">
        <v>24</v>
      </c>
      <c r="C16" s="30">
        <v>4243.74</v>
      </c>
      <c r="D16" s="24"/>
      <c r="E16" s="24"/>
      <c r="F16" s="24"/>
      <c r="H16" s="24"/>
    </row>
    <row r="17" spans="1:8" ht="12.75">
      <c r="A17" s="31">
        <v>11131</v>
      </c>
      <c r="B17" s="31" t="s">
        <v>25</v>
      </c>
      <c r="C17" s="30">
        <v>3515.7</v>
      </c>
      <c r="D17" s="32"/>
      <c r="E17" s="24"/>
      <c r="F17" s="24"/>
      <c r="H17" s="24"/>
    </row>
    <row r="18" spans="1:8" ht="12.75">
      <c r="A18" s="31">
        <v>11151</v>
      </c>
      <c r="B18" s="31" t="s">
        <v>26</v>
      </c>
      <c r="C18" s="30">
        <v>104.24</v>
      </c>
      <c r="D18" s="24"/>
      <c r="E18" s="24"/>
      <c r="F18" s="24"/>
      <c r="H18" s="24"/>
    </row>
    <row r="19" spans="1:8" ht="12.75">
      <c r="A19" s="31">
        <v>11211</v>
      </c>
      <c r="B19" s="31" t="s">
        <v>27</v>
      </c>
      <c r="C19" s="30">
        <v>2278.2</v>
      </c>
      <c r="D19" s="24"/>
      <c r="E19" s="24"/>
      <c r="F19" s="24"/>
      <c r="H19" s="24"/>
    </row>
    <row r="20" spans="1:8" ht="12.75">
      <c r="A20" s="31">
        <v>11311</v>
      </c>
      <c r="B20" s="31" t="s">
        <v>28</v>
      </c>
      <c r="C20" s="33">
        <v>3515.7</v>
      </c>
      <c r="D20" s="24"/>
      <c r="E20" s="24"/>
      <c r="F20" s="24"/>
      <c r="H20" s="32"/>
    </row>
    <row r="21" spans="1:8" ht="12.75" customHeight="1">
      <c r="A21" s="15"/>
      <c r="B21" s="15"/>
      <c r="C21" s="16"/>
      <c r="H21" s="24"/>
    </row>
    <row r="22" spans="1:8" ht="15.75">
      <c r="A22" s="34"/>
      <c r="B22" s="35" t="s">
        <v>29</v>
      </c>
      <c r="C22" s="36">
        <f>SUM(C15:C21)</f>
        <v>73829</v>
      </c>
      <c r="H22" s="24"/>
    </row>
    <row r="23" spans="1:8" ht="12.75">
      <c r="A23" s="37">
        <v>13440</v>
      </c>
      <c r="B23" s="31" t="s">
        <v>30</v>
      </c>
      <c r="C23" s="33">
        <v>10000</v>
      </c>
      <c r="H23" s="24"/>
    </row>
    <row r="24" spans="1:8" ht="12.75">
      <c r="A24" s="37">
        <v>13503</v>
      </c>
      <c r="B24" s="31" t="s">
        <v>31</v>
      </c>
      <c r="C24" s="33">
        <v>745</v>
      </c>
      <c r="H24" s="24"/>
    </row>
    <row r="25" spans="1:8" ht="12.75">
      <c r="A25" s="37">
        <v>13508</v>
      </c>
      <c r="B25" s="31" t="s">
        <v>32</v>
      </c>
      <c r="C25" s="33">
        <v>41000.63</v>
      </c>
      <c r="H25" s="24"/>
    </row>
    <row r="26" spans="1:8" ht="12.75">
      <c r="A26" s="37">
        <v>13620</v>
      </c>
      <c r="B26" s="31" t="s">
        <v>33</v>
      </c>
      <c r="C26" s="33">
        <v>208.8</v>
      </c>
      <c r="H26" s="24"/>
    </row>
    <row r="27" spans="1:8" ht="12.75">
      <c r="A27" s="37">
        <v>14010</v>
      </c>
      <c r="B27" s="31" t="s">
        <v>34</v>
      </c>
      <c r="C27" s="33">
        <v>470</v>
      </c>
      <c r="H27" s="24"/>
    </row>
    <row r="28" spans="1:8" ht="12.75">
      <c r="A28" s="37">
        <v>14040</v>
      </c>
      <c r="B28" s="31" t="s">
        <v>35</v>
      </c>
      <c r="C28" s="33">
        <v>60</v>
      </c>
      <c r="H28" s="24"/>
    </row>
    <row r="29" spans="1:8" ht="12.75">
      <c r="A29" s="37">
        <v>14060</v>
      </c>
      <c r="B29" s="31" t="s">
        <v>36</v>
      </c>
      <c r="C29" s="33">
        <v>775</v>
      </c>
      <c r="H29" s="24"/>
    </row>
    <row r="30" spans="1:8" ht="12.75">
      <c r="A30" s="38">
        <v>14310</v>
      </c>
      <c r="B30" s="15" t="s">
        <v>37</v>
      </c>
      <c r="C30" s="12">
        <v>850</v>
      </c>
      <c r="H30" s="24"/>
    </row>
    <row r="31" spans="1:8" ht="12.75">
      <c r="A31" s="15">
        <v>14410</v>
      </c>
      <c r="B31" s="15" t="s">
        <v>38</v>
      </c>
      <c r="C31" s="12">
        <v>15512.57</v>
      </c>
      <c r="H31" s="24"/>
    </row>
    <row r="32" spans="1:8" ht="12.75">
      <c r="A32" s="39"/>
      <c r="B32" s="11"/>
      <c r="C32" s="12"/>
      <c r="H32" s="24"/>
    </row>
    <row r="33" spans="1:8" ht="12.75">
      <c r="A33" s="39"/>
      <c r="B33" s="11"/>
      <c r="C33" s="12"/>
      <c r="H33" s="24"/>
    </row>
    <row r="34" spans="1:8" ht="15.75">
      <c r="A34" s="40"/>
      <c r="B34" s="40" t="s">
        <v>39</v>
      </c>
      <c r="C34" s="41">
        <f>SUM(C23:C33)</f>
        <v>69622</v>
      </c>
      <c r="H34" s="24"/>
    </row>
    <row r="35" spans="1:3" ht="13.5" customHeight="1">
      <c r="A35" s="15">
        <v>200</v>
      </c>
      <c r="B35" s="15" t="s">
        <v>40</v>
      </c>
      <c r="C35" s="16">
        <v>0</v>
      </c>
    </row>
    <row r="36" spans="1:3" ht="11.25" customHeight="1">
      <c r="A36" s="15"/>
      <c r="B36" s="15"/>
      <c r="C36" s="16"/>
    </row>
    <row r="37" spans="1:3" ht="15.75" customHeight="1" thickBot="1">
      <c r="A37" s="42"/>
      <c r="B37" s="43" t="s">
        <v>41</v>
      </c>
      <c r="C37" s="44">
        <f>SUM(C35:C35)</f>
        <v>0</v>
      </c>
    </row>
    <row r="38" spans="1:3" ht="12.75">
      <c r="A38" s="15">
        <v>300</v>
      </c>
      <c r="B38" s="15" t="s">
        <v>42</v>
      </c>
      <c r="C38" s="16">
        <v>0</v>
      </c>
    </row>
    <row r="39" spans="1:3" ht="12.75">
      <c r="A39" s="15"/>
      <c r="B39" s="15"/>
      <c r="C39" s="16"/>
    </row>
    <row r="40" spans="1:3" ht="12.75">
      <c r="A40" s="45"/>
      <c r="B40" s="45" t="s">
        <v>43</v>
      </c>
      <c r="C40" s="46">
        <f>SUM(C38:C38)</f>
        <v>0</v>
      </c>
    </row>
    <row r="41" spans="1:5" ht="15" customHeight="1">
      <c r="A41" s="34"/>
      <c r="B41" s="34" t="s">
        <v>44</v>
      </c>
      <c r="C41" s="47">
        <f>C22+C34+C37+C40</f>
        <v>143451</v>
      </c>
      <c r="E41" s="48"/>
    </row>
  </sheetData>
  <sheetProtection/>
  <printOptions/>
  <pageMargins left="0.7480314960629921" right="0.7480314960629921" top="0.6299212598425197" bottom="0.6692913385826772" header="0.5118110236220472" footer="0.5118110236220472"/>
  <pageSetup horizontalDpi="600" verticalDpi="600" orientation="landscape" scale="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zoomScalePageLayoutView="0" workbookViewId="0" topLeftCell="A1">
      <selection activeCell="A1" sqref="A1:H37"/>
    </sheetView>
  </sheetViews>
  <sheetFormatPr defaultColWidth="9.140625" defaultRowHeight="12.75"/>
  <cols>
    <col min="2" max="2" width="41.57421875" widthPt="218.25" style="49" customWidth="1"/>
    <col min="3" max="3" width="15.57421875" widthPt="81.75" style="49" customWidth="1"/>
    <col min="4" max="4" width="11.57421875" widthPt="60.75" style="49" customWidth="1"/>
    <col min="5" max="5" width="11.7109375" widthPt="61.5" style="49" customWidth="1"/>
    <col min="6" max="6" width="13.140625" widthPt="69" style="49" customWidth="1"/>
    <col min="7" max="7" width="10.28125" widthPt="54" style="49" customWidth="1"/>
    <col min="8" max="8" width="10.421875" widthPt="54.75" style="49" customWidth="1"/>
  </cols>
  <sheetData>
    <row r="1" ht="15.75">
      <c r="B1" s="1" t="s">
        <v>45</v>
      </c>
    </row>
    <row r="2" spans="2:3" ht="16.5" thickBot="1">
      <c r="B2" s="1" t="s">
        <v>46</v>
      </c>
      <c r="C2" s="1" t="s">
        <v>2</v>
      </c>
    </row>
    <row r="3" spans="1:8" ht="12.75">
      <c r="A3" s="50" t="s">
        <v>3</v>
      </c>
      <c r="B3" s="51" t="s">
        <v>4</v>
      </c>
      <c r="C3" s="52" t="s">
        <v>5</v>
      </c>
      <c r="D3" s="51" t="s">
        <v>6</v>
      </c>
      <c r="E3" s="52" t="s">
        <v>7</v>
      </c>
      <c r="F3" s="51" t="s">
        <v>5</v>
      </c>
      <c r="G3" s="53" t="s">
        <v>47</v>
      </c>
      <c r="H3" s="53" t="s">
        <v>9</v>
      </c>
    </row>
    <row r="4" spans="1:8" ht="13.5" thickBot="1">
      <c r="A4" s="54"/>
      <c r="B4" s="55"/>
      <c r="C4" s="56" t="s">
        <v>10</v>
      </c>
      <c r="D4" s="55" t="s">
        <v>11</v>
      </c>
      <c r="E4" s="56"/>
      <c r="F4" s="55" t="s">
        <v>12</v>
      </c>
      <c r="G4" s="57" t="s">
        <v>48</v>
      </c>
      <c r="H4" s="57"/>
    </row>
    <row r="5" spans="1:8" ht="12.75">
      <c r="A5" s="11">
        <v>1</v>
      </c>
      <c r="B5" s="11" t="s">
        <v>13</v>
      </c>
      <c r="C5" s="12">
        <v>255353.04</v>
      </c>
      <c r="D5" s="12">
        <v>255353.04</v>
      </c>
      <c r="E5" s="12">
        <v>255353.04</v>
      </c>
      <c r="F5" s="12">
        <f>C5-E5</f>
        <v>0</v>
      </c>
      <c r="G5" s="12">
        <f>D5-E5</f>
        <v>0</v>
      </c>
      <c r="H5" s="58">
        <f>E5/D5</f>
        <v>1</v>
      </c>
    </row>
    <row r="6" spans="1:8" ht="12.75">
      <c r="A6" s="15">
        <v>2</v>
      </c>
      <c r="B6" s="15" t="s">
        <v>14</v>
      </c>
      <c r="C6" s="16">
        <v>17000</v>
      </c>
      <c r="D6" s="16">
        <v>17000</v>
      </c>
      <c r="E6" s="16">
        <v>16638.27</v>
      </c>
      <c r="F6" s="12">
        <f>C6-E6</f>
        <v>361.72999999999956</v>
      </c>
      <c r="G6" s="12">
        <f>D6-E6</f>
        <v>361.72999999999956</v>
      </c>
      <c r="H6" s="58">
        <f>E6/D6</f>
        <v>0.9787217647058823</v>
      </c>
    </row>
    <row r="7" spans="1:8" ht="12.75">
      <c r="A7" s="15">
        <v>3</v>
      </c>
      <c r="B7" s="15" t="s">
        <v>15</v>
      </c>
      <c r="C7" s="16">
        <v>0</v>
      </c>
      <c r="D7" s="16">
        <v>0</v>
      </c>
      <c r="E7" s="16">
        <v>0</v>
      </c>
      <c r="F7" s="12">
        <f>C7-E7</f>
        <v>0</v>
      </c>
      <c r="G7" s="12">
        <f>D7-E7</f>
        <v>0</v>
      </c>
      <c r="H7" s="59" t="e">
        <f>E7/D7</f>
        <v>#DIV/0!</v>
      </c>
    </row>
    <row r="8" spans="1:8" ht="12.75">
      <c r="A8" s="15">
        <v>4</v>
      </c>
      <c r="B8" s="15" t="s">
        <v>16</v>
      </c>
      <c r="C8" s="16">
        <v>0</v>
      </c>
      <c r="D8" s="16">
        <v>0</v>
      </c>
      <c r="E8" s="16">
        <v>0</v>
      </c>
      <c r="F8" s="12">
        <f>C8-E8</f>
        <v>0</v>
      </c>
      <c r="G8" s="12">
        <f>D8-E8</f>
        <v>0</v>
      </c>
      <c r="H8" s="59" t="e">
        <f>E8/D8</f>
        <v>#DIV/0!</v>
      </c>
    </row>
    <row r="9" spans="1:8" ht="12.75">
      <c r="A9" s="15">
        <v>5</v>
      </c>
      <c r="B9" s="15" t="s">
        <v>17</v>
      </c>
      <c r="C9" s="16">
        <v>0</v>
      </c>
      <c r="D9" s="16">
        <v>0</v>
      </c>
      <c r="E9" s="16">
        <v>0</v>
      </c>
      <c r="F9" s="12">
        <f>C9-E9</f>
        <v>0</v>
      </c>
      <c r="G9" s="12">
        <f>D9-E9</f>
        <v>0</v>
      </c>
      <c r="H9" s="59" t="e">
        <f>E9/D9</f>
        <v>#DIV/0!</v>
      </c>
    </row>
    <row r="10" spans="1:8" ht="13.5" thickBot="1">
      <c r="A10" s="17"/>
      <c r="B10" s="17"/>
      <c r="C10" s="18"/>
      <c r="D10" s="18"/>
      <c r="E10" s="18"/>
      <c r="F10" s="12"/>
      <c r="G10" s="12"/>
      <c r="H10" s="59"/>
    </row>
    <row r="11" spans="1:8" ht="16.5" thickBot="1">
      <c r="A11" s="20"/>
      <c r="B11" s="60" t="s">
        <v>49</v>
      </c>
      <c r="C11" s="61">
        <f>SUM(C5:C10)</f>
        <v>272353.04000000004</v>
      </c>
      <c r="D11" s="62">
        <f>SUM(D5:D10)</f>
        <v>272353.04000000004</v>
      </c>
      <c r="E11" s="62">
        <f>SUM(E5:E10)</f>
        <v>271991.31</v>
      </c>
      <c r="F11" s="63">
        <f>SUM(F5:F10)</f>
        <v>361.72999999999956</v>
      </c>
      <c r="G11" s="64">
        <f>SUM(G5:G10)</f>
        <v>361.72999999999956</v>
      </c>
      <c r="H11" s="65">
        <f>E11/D11</f>
        <v>0.9986718341752306</v>
      </c>
    </row>
    <row r="12" spans="1:5" ht="16.5" thickBot="1">
      <c r="A12" s="24"/>
      <c r="B12" s="25" t="s">
        <v>50</v>
      </c>
      <c r="C12" s="24"/>
      <c r="D12" s="24"/>
      <c r="E12" s="24"/>
    </row>
    <row r="13" spans="1:7" ht="16.5" thickBot="1">
      <c r="A13" s="26" t="s">
        <v>20</v>
      </c>
      <c r="B13" s="27" t="s">
        <v>21</v>
      </c>
      <c r="C13" s="28" t="s">
        <v>22</v>
      </c>
      <c r="D13" s="24"/>
      <c r="E13" s="24"/>
      <c r="F13" s="24"/>
      <c r="G13" s="24"/>
    </row>
    <row r="14" spans="1:7" ht="12.75">
      <c r="A14" s="29">
        <v>11111</v>
      </c>
      <c r="B14" s="29" t="s">
        <v>23</v>
      </c>
      <c r="C14" s="30">
        <v>186664.9</v>
      </c>
      <c r="D14" s="24"/>
      <c r="E14" s="24"/>
      <c r="F14" s="24"/>
      <c r="G14" s="24"/>
    </row>
    <row r="15" spans="1:7" ht="12.75">
      <c r="A15" s="31">
        <v>11121</v>
      </c>
      <c r="B15" s="31" t="s">
        <v>24</v>
      </c>
      <c r="C15" s="30">
        <v>15252.35</v>
      </c>
      <c r="D15" s="24"/>
      <c r="E15" s="24"/>
      <c r="F15" s="24"/>
      <c r="G15" s="24"/>
    </row>
    <row r="16" spans="1:7" ht="12.75">
      <c r="A16" s="31">
        <v>11131</v>
      </c>
      <c r="B16" s="31" t="s">
        <v>25</v>
      </c>
      <c r="C16" s="30">
        <v>10893.73</v>
      </c>
      <c r="D16" s="32"/>
      <c r="E16" s="24"/>
      <c r="F16" s="24"/>
      <c r="G16" s="24"/>
    </row>
    <row r="17" spans="1:7" ht="12.75">
      <c r="A17" s="31">
        <v>11211</v>
      </c>
      <c r="B17" s="31" t="s">
        <v>27</v>
      </c>
      <c r="C17" s="30">
        <v>2618.95</v>
      </c>
      <c r="D17" s="24"/>
      <c r="E17" s="66"/>
      <c r="F17" s="24"/>
      <c r="G17" s="24"/>
    </row>
    <row r="18" spans="1:7" ht="12.75">
      <c r="A18" s="31">
        <v>11311</v>
      </c>
      <c r="B18" s="31" t="s">
        <v>28</v>
      </c>
      <c r="C18" s="30">
        <v>10893.73</v>
      </c>
      <c r="D18" s="24"/>
      <c r="E18" s="24"/>
      <c r="F18" s="24"/>
      <c r="G18" s="24"/>
    </row>
    <row r="19" spans="1:7" ht="12.75">
      <c r="A19" s="31">
        <v>11411</v>
      </c>
      <c r="B19" s="31" t="s">
        <v>51</v>
      </c>
      <c r="C19" s="30">
        <v>29029.38</v>
      </c>
      <c r="D19" s="24"/>
      <c r="E19" s="24"/>
      <c r="F19" s="24"/>
      <c r="G19" s="24"/>
    </row>
    <row r="20" spans="1:7" ht="12.75">
      <c r="A20" s="31"/>
      <c r="B20" s="31"/>
      <c r="C20" s="30"/>
      <c r="D20" s="24"/>
      <c r="E20" s="24"/>
      <c r="F20" s="24"/>
      <c r="G20" s="24"/>
    </row>
    <row r="21" spans="1:3" ht="15.75">
      <c r="A21" s="34"/>
      <c r="B21" s="35" t="s">
        <v>29</v>
      </c>
      <c r="C21" s="36">
        <f>SUM(C14:C20)</f>
        <v>255353.04000000004</v>
      </c>
    </row>
    <row r="22" spans="1:3" ht="12.75">
      <c r="A22" s="31">
        <v>13610</v>
      </c>
      <c r="B22" s="31" t="s">
        <v>52</v>
      </c>
      <c r="C22" s="33">
        <v>930</v>
      </c>
    </row>
    <row r="23" spans="1:3" ht="12.75">
      <c r="A23" s="31">
        <v>13620</v>
      </c>
      <c r="B23" s="31" t="s">
        <v>53</v>
      </c>
      <c r="C23" s="33">
        <v>24</v>
      </c>
    </row>
    <row r="24" spans="1:3" ht="12.75">
      <c r="A24" s="31">
        <v>14040</v>
      </c>
      <c r="B24" s="31" t="s">
        <v>35</v>
      </c>
      <c r="C24" s="33">
        <v>250</v>
      </c>
    </row>
    <row r="25" spans="1:3" ht="12.75">
      <c r="A25" s="31">
        <v>14060</v>
      </c>
      <c r="B25" s="31" t="s">
        <v>36</v>
      </c>
      <c r="C25" s="33">
        <v>540</v>
      </c>
    </row>
    <row r="26" spans="1:3" ht="12.75">
      <c r="A26" s="31">
        <v>14230</v>
      </c>
      <c r="B26" s="31" t="s">
        <v>54</v>
      </c>
      <c r="C26" s="33">
        <v>4346.92</v>
      </c>
    </row>
    <row r="27" spans="1:3" ht="12.75">
      <c r="A27" s="38">
        <v>14310</v>
      </c>
      <c r="B27" s="15" t="s">
        <v>55</v>
      </c>
      <c r="C27" s="33">
        <v>60</v>
      </c>
    </row>
    <row r="28" spans="1:3" ht="12.75">
      <c r="A28" s="38">
        <v>14410</v>
      </c>
      <c r="B28" s="15" t="s">
        <v>38</v>
      </c>
      <c r="C28" s="33">
        <v>10487.35</v>
      </c>
    </row>
    <row r="29" spans="1:3" ht="12.75">
      <c r="A29" s="67"/>
      <c r="B29" s="15"/>
      <c r="C29" s="16"/>
    </row>
    <row r="30" spans="1:5" ht="16.5" thickBot="1">
      <c r="A30" s="68"/>
      <c r="B30" s="69" t="s">
        <v>39</v>
      </c>
      <c r="C30" s="44">
        <f>SUM(C22:C29)</f>
        <v>16638.27</v>
      </c>
      <c r="E30" s="70"/>
    </row>
    <row r="31" spans="1:3" ht="12.75">
      <c r="A31" s="11">
        <v>200</v>
      </c>
      <c r="B31" s="11" t="s">
        <v>56</v>
      </c>
      <c r="C31" s="12"/>
    </row>
    <row r="32" spans="1:3" ht="15" customHeight="1">
      <c r="A32" s="15"/>
      <c r="B32" s="15"/>
      <c r="C32" s="16"/>
    </row>
    <row r="33" spans="1:3" ht="16.5" thickBot="1">
      <c r="A33" s="42"/>
      <c r="B33" s="43" t="s">
        <v>41</v>
      </c>
      <c r="C33" s="44">
        <f>SUM(C31:C31)</f>
        <v>0</v>
      </c>
    </row>
    <row r="34" spans="1:3" ht="12" customHeight="1">
      <c r="A34" s="11">
        <v>300</v>
      </c>
      <c r="B34" s="11" t="s">
        <v>57</v>
      </c>
      <c r="C34" s="12">
        <v>0</v>
      </c>
    </row>
    <row r="35" spans="1:3" ht="12.75" customHeight="1">
      <c r="A35" s="15"/>
      <c r="B35" s="15"/>
      <c r="C35" s="16"/>
    </row>
    <row r="36" spans="1:3" ht="12.75">
      <c r="A36" s="45"/>
      <c r="B36" s="45" t="s">
        <v>43</v>
      </c>
      <c r="C36" s="46">
        <f>SUM(C34:C35)</f>
        <v>0</v>
      </c>
    </row>
    <row r="37" spans="1:3" ht="15.75">
      <c r="A37" s="34"/>
      <c r="B37" s="34" t="s">
        <v>44</v>
      </c>
      <c r="C37" s="47">
        <f>C21+C30+C33+C36</f>
        <v>271991.31000000006</v>
      </c>
    </row>
  </sheetData>
  <sheetProtection/>
  <printOptions/>
  <pageMargins left="0.75" right="0.75" top="0.55" bottom="0.62" header="0.5" footer="0.5"/>
  <pageSetup horizontalDpi="600" verticalDpi="60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zoomScalePageLayoutView="0" workbookViewId="0" topLeftCell="A1">
      <selection activeCell="A1" sqref="A1:H39"/>
    </sheetView>
  </sheetViews>
  <sheetFormatPr defaultColWidth="9.140625" defaultRowHeight="12.75"/>
  <cols>
    <col min="1" max="1" width="6.7109375" widthPt="35.25" style="49" customWidth="1"/>
    <col min="2" max="2" width="46.7109375" widthPt="245.25" style="49" customWidth="1"/>
    <col min="3" max="3" width="13.00390625" widthPt="68.25" style="49" customWidth="1"/>
    <col min="4" max="4" width="12.28125" widthPt="64.5" style="49" customWidth="1"/>
    <col min="5" max="5" width="12.00390625" widthPt="63" style="49" customWidth="1"/>
    <col min="6" max="6" width="13.421875" widthPt="70.5" style="49" customWidth="1"/>
    <col min="7" max="7" width="12.28125" widthPt="64.5" style="49" customWidth="1"/>
    <col min="8" max="8" width="9.7109375" widthPt="51" style="49" customWidth="1"/>
  </cols>
  <sheetData>
    <row r="1" ht="15.75">
      <c r="B1" s="1" t="s">
        <v>58</v>
      </c>
    </row>
    <row r="2" spans="2:3" ht="16.5" thickBot="1">
      <c r="B2" s="1" t="s">
        <v>59</v>
      </c>
      <c r="C2" s="1" t="s">
        <v>2</v>
      </c>
    </row>
    <row r="3" spans="1:8" ht="12.75">
      <c r="A3" s="2" t="s">
        <v>3</v>
      </c>
      <c r="B3" s="3" t="s">
        <v>4</v>
      </c>
      <c r="C3" s="4" t="s">
        <v>5</v>
      </c>
      <c r="D3" s="3" t="s">
        <v>6</v>
      </c>
      <c r="E3" s="4" t="s">
        <v>7</v>
      </c>
      <c r="F3" s="3" t="s">
        <v>5</v>
      </c>
      <c r="G3" s="4" t="s">
        <v>8</v>
      </c>
      <c r="H3" s="3" t="s">
        <v>9</v>
      </c>
    </row>
    <row r="4" spans="1:8" ht="13.5" thickBot="1">
      <c r="A4" s="6"/>
      <c r="B4" s="7"/>
      <c r="C4" s="8" t="s">
        <v>10</v>
      </c>
      <c r="D4" s="7" t="s">
        <v>11</v>
      </c>
      <c r="E4" s="8"/>
      <c r="F4" s="7" t="s">
        <v>12</v>
      </c>
      <c r="G4" s="8" t="s">
        <v>12</v>
      </c>
      <c r="H4" s="10"/>
    </row>
    <row r="5" spans="1:8" ht="12.75">
      <c r="A5" s="11">
        <v>1</v>
      </c>
      <c r="B5" s="11" t="s">
        <v>13</v>
      </c>
      <c r="C5" s="12">
        <v>53889.32</v>
      </c>
      <c r="D5" s="12">
        <v>53889.32</v>
      </c>
      <c r="E5" s="12">
        <v>53334.32</v>
      </c>
      <c r="F5" s="12">
        <f>C5-E5</f>
        <v>555</v>
      </c>
      <c r="G5" s="12">
        <f>D5-E5</f>
        <v>555</v>
      </c>
      <c r="H5" s="71">
        <f>E5/D5</f>
        <v>0.9897011133189285</v>
      </c>
    </row>
    <row r="6" spans="1:8" ht="12.75">
      <c r="A6" s="15">
        <v>2</v>
      </c>
      <c r="B6" s="15" t="s">
        <v>14</v>
      </c>
      <c r="C6" s="16">
        <v>14000</v>
      </c>
      <c r="D6" s="16">
        <v>14000</v>
      </c>
      <c r="E6" s="16">
        <v>13386</v>
      </c>
      <c r="F6" s="12">
        <f>C6-E6</f>
        <v>614</v>
      </c>
      <c r="G6" s="12">
        <f>D6-E6</f>
        <v>614</v>
      </c>
      <c r="H6" s="71">
        <f>E6/D6</f>
        <v>0.9561428571428572</v>
      </c>
    </row>
    <row r="7" spans="1:8" ht="12.75">
      <c r="A7" s="15">
        <v>3</v>
      </c>
      <c r="B7" s="15" t="s">
        <v>15</v>
      </c>
      <c r="C7" s="16">
        <v>428237.61</v>
      </c>
      <c r="D7" s="16">
        <v>428237.61</v>
      </c>
      <c r="E7" s="16">
        <v>425655.3</v>
      </c>
      <c r="F7" s="12">
        <f>C7-E7</f>
        <v>2582.3099999999977</v>
      </c>
      <c r="G7" s="12">
        <f>D7-E7</f>
        <v>2582.3099999999977</v>
      </c>
      <c r="H7" s="71">
        <f>E7/D7</f>
        <v>0.9939699131050166</v>
      </c>
    </row>
    <row r="8" spans="1:8" ht="12.75">
      <c r="A8" s="15">
        <v>4</v>
      </c>
      <c r="B8" s="15" t="s">
        <v>16</v>
      </c>
      <c r="C8" s="16">
        <v>0</v>
      </c>
      <c r="D8" s="16">
        <v>0</v>
      </c>
      <c r="E8" s="16">
        <v>0</v>
      </c>
      <c r="F8" s="12">
        <f>C8-E8</f>
        <v>0</v>
      </c>
      <c r="G8" s="12">
        <f>D8-E8</f>
        <v>0</v>
      </c>
      <c r="H8" s="71" t="e">
        <f>E8/D8</f>
        <v>#DIV/0!</v>
      </c>
    </row>
    <row r="9" spans="1:8" ht="13.5" thickBot="1">
      <c r="A9" s="15">
        <v>5</v>
      </c>
      <c r="B9" s="15" t="s">
        <v>17</v>
      </c>
      <c r="C9" s="16">
        <v>0</v>
      </c>
      <c r="D9" s="16">
        <v>0</v>
      </c>
      <c r="E9" s="16">
        <v>0</v>
      </c>
      <c r="F9" s="12">
        <f>C9-E9</f>
        <v>0</v>
      </c>
      <c r="G9" s="12">
        <f>D9-E9</f>
        <v>0</v>
      </c>
      <c r="H9" s="71" t="e">
        <f>E9/D9</f>
        <v>#DIV/0!</v>
      </c>
    </row>
    <row r="10" spans="1:8" ht="13.5" thickBot="1">
      <c r="A10" s="20"/>
      <c r="B10" s="60" t="s">
        <v>49</v>
      </c>
      <c r="C10" s="22">
        <f>SUM(C5:C9)</f>
        <v>496126.93</v>
      </c>
      <c r="D10" s="22">
        <f>SUM(D5:D9)</f>
        <v>496126.93</v>
      </c>
      <c r="E10" s="22">
        <f>SUM(E5:E9)</f>
        <v>492375.62</v>
      </c>
      <c r="F10" s="22">
        <f>SUM(F5:F9)</f>
        <v>3751.3099999999977</v>
      </c>
      <c r="G10" s="22">
        <f>SUM(G5:G9)</f>
        <v>3751.3099999999977</v>
      </c>
      <c r="H10" s="72">
        <f>E10/D10</f>
        <v>0.9924388099634099</v>
      </c>
    </row>
    <row r="11" spans="1:5" ht="16.5" thickBot="1">
      <c r="A11" s="24"/>
      <c r="B11" s="25" t="s">
        <v>60</v>
      </c>
      <c r="C11" s="24"/>
      <c r="D11" s="24"/>
      <c r="E11" s="24"/>
    </row>
    <row r="12" spans="1:8" ht="15" customHeight="1" thickBot="1">
      <c r="A12" s="26" t="s">
        <v>20</v>
      </c>
      <c r="B12" s="27" t="s">
        <v>21</v>
      </c>
      <c r="C12" s="28" t="s">
        <v>22</v>
      </c>
      <c r="D12" s="24"/>
      <c r="E12" s="24"/>
      <c r="F12" s="24"/>
      <c r="H12" s="32"/>
    </row>
    <row r="13" spans="1:8" ht="12.75">
      <c r="A13" s="29">
        <v>11111</v>
      </c>
      <c r="B13" s="29" t="s">
        <v>23</v>
      </c>
      <c r="C13" s="30">
        <v>43694.89</v>
      </c>
      <c r="D13" s="24"/>
      <c r="E13" s="73"/>
      <c r="F13" s="73"/>
      <c r="G13" s="73"/>
      <c r="H13" s="74"/>
    </row>
    <row r="14" spans="1:8" ht="12.75">
      <c r="A14" s="31">
        <v>11121</v>
      </c>
      <c r="B14" s="31" t="s">
        <v>24</v>
      </c>
      <c r="C14" s="30">
        <v>2737.5</v>
      </c>
      <c r="D14" s="24"/>
      <c r="E14" s="73"/>
      <c r="F14" s="73"/>
      <c r="G14" s="73"/>
      <c r="H14" s="74"/>
    </row>
    <row r="15" spans="1:8" ht="12.75">
      <c r="A15" s="31">
        <v>11131</v>
      </c>
      <c r="B15" s="31" t="s">
        <v>25</v>
      </c>
      <c r="C15" s="30">
        <v>2539.76</v>
      </c>
      <c r="D15" s="24"/>
      <c r="E15" s="73"/>
      <c r="F15" s="73"/>
      <c r="G15" s="73"/>
      <c r="H15" s="74"/>
    </row>
    <row r="16" spans="1:8" ht="12.75">
      <c r="A16" s="31">
        <v>11211</v>
      </c>
      <c r="B16" s="31" t="s">
        <v>27</v>
      </c>
      <c r="C16" s="30">
        <v>1822.41</v>
      </c>
      <c r="D16" s="24"/>
      <c r="E16" s="73"/>
      <c r="F16" s="73"/>
      <c r="G16" s="73"/>
      <c r="H16" s="74"/>
    </row>
    <row r="17" spans="1:8" ht="12.75">
      <c r="A17" s="31">
        <v>11311</v>
      </c>
      <c r="B17" s="31" t="s">
        <v>28</v>
      </c>
      <c r="C17" s="30">
        <v>2539.76</v>
      </c>
      <c r="D17" s="32"/>
      <c r="E17" s="32"/>
      <c r="F17" s="32"/>
      <c r="G17" s="32"/>
      <c r="H17" s="74"/>
    </row>
    <row r="18" spans="1:8" ht="12.75">
      <c r="A18" s="31"/>
      <c r="B18" s="31"/>
      <c r="C18" s="30"/>
      <c r="D18" s="73"/>
      <c r="E18" s="73"/>
      <c r="F18" s="73"/>
      <c r="G18" s="73"/>
      <c r="H18" s="74"/>
    </row>
    <row r="19" spans="1:8" ht="14.25" customHeight="1">
      <c r="A19" s="34"/>
      <c r="B19" s="35" t="s">
        <v>29</v>
      </c>
      <c r="C19" s="36">
        <f>SUM(C13:C18)</f>
        <v>53334.32000000001</v>
      </c>
      <c r="H19" s="75"/>
    </row>
    <row r="20" spans="1:8" ht="14.25" customHeight="1">
      <c r="A20" s="76">
        <v>13140</v>
      </c>
      <c r="B20" s="76" t="s">
        <v>61</v>
      </c>
      <c r="C20" s="77">
        <v>413</v>
      </c>
      <c r="H20" s="75"/>
    </row>
    <row r="21" spans="1:8" ht="14.25" customHeight="1">
      <c r="A21" s="76">
        <v>13141</v>
      </c>
      <c r="B21" s="76" t="s">
        <v>62</v>
      </c>
      <c r="C21" s="77">
        <v>644</v>
      </c>
      <c r="H21" s="75"/>
    </row>
    <row r="22" spans="1:8" ht="14.25" customHeight="1">
      <c r="A22" s="76">
        <v>13470</v>
      </c>
      <c r="B22" s="76" t="s">
        <v>63</v>
      </c>
      <c r="C22" s="77">
        <v>1140</v>
      </c>
      <c r="H22" s="75"/>
    </row>
    <row r="23" spans="1:8" ht="14.25" customHeight="1">
      <c r="A23" s="76">
        <v>13503</v>
      </c>
      <c r="B23" s="76" t="s">
        <v>64</v>
      </c>
      <c r="C23" s="77">
        <v>606</v>
      </c>
      <c r="H23" s="75"/>
    </row>
    <row r="24" spans="1:8" ht="14.25" customHeight="1">
      <c r="A24" s="76">
        <v>13610</v>
      </c>
      <c r="B24" s="76" t="s">
        <v>65</v>
      </c>
      <c r="C24" s="77">
        <v>323.75</v>
      </c>
      <c r="H24" s="75"/>
    </row>
    <row r="25" spans="1:8" ht="14.25" customHeight="1">
      <c r="A25" s="76">
        <v>13620</v>
      </c>
      <c r="B25" s="76" t="s">
        <v>53</v>
      </c>
      <c r="C25" s="77">
        <v>64.8</v>
      </c>
      <c r="H25" s="75"/>
    </row>
    <row r="26" spans="1:8" ht="14.25" customHeight="1">
      <c r="A26" s="76">
        <v>14010</v>
      </c>
      <c r="B26" s="76" t="s">
        <v>66</v>
      </c>
      <c r="C26" s="77">
        <v>400</v>
      </c>
      <c r="H26" s="75"/>
    </row>
    <row r="27" spans="1:8" ht="14.25" customHeight="1">
      <c r="A27" s="76">
        <v>14050</v>
      </c>
      <c r="B27" s="76" t="s">
        <v>67</v>
      </c>
      <c r="C27" s="77">
        <v>6969.65</v>
      </c>
      <c r="H27" s="75"/>
    </row>
    <row r="28" spans="1:8" ht="14.25" customHeight="1">
      <c r="A28" s="76">
        <v>14230</v>
      </c>
      <c r="B28" s="76" t="s">
        <v>68</v>
      </c>
      <c r="C28" s="77">
        <v>1280.55</v>
      </c>
      <c r="H28" s="75"/>
    </row>
    <row r="29" spans="1:8" ht="14.25" customHeight="1">
      <c r="A29" s="76">
        <v>14310</v>
      </c>
      <c r="B29" s="76" t="s">
        <v>69</v>
      </c>
      <c r="C29" s="77">
        <v>140</v>
      </c>
      <c r="H29" s="75"/>
    </row>
    <row r="30" spans="1:8" ht="14.25" customHeight="1">
      <c r="A30" s="78">
        <v>14410</v>
      </c>
      <c r="B30" s="78" t="s">
        <v>70</v>
      </c>
      <c r="C30" s="79">
        <v>1404.25</v>
      </c>
      <c r="H30" s="75"/>
    </row>
    <row r="31" spans="1:8" ht="14.25" customHeight="1">
      <c r="A31" s="78"/>
      <c r="B31" s="78"/>
      <c r="C31" s="79"/>
      <c r="H31" s="75"/>
    </row>
    <row r="32" spans="1:3" ht="15.75">
      <c r="A32" s="40"/>
      <c r="B32" s="80" t="s">
        <v>71</v>
      </c>
      <c r="C32" s="41">
        <f>SUM(C20:C30)</f>
        <v>13386</v>
      </c>
    </row>
    <row r="33" spans="1:3" ht="12.75">
      <c r="A33" s="31">
        <v>200</v>
      </c>
      <c r="B33" s="31" t="s">
        <v>15</v>
      </c>
      <c r="C33" s="33">
        <v>333405.69</v>
      </c>
    </row>
    <row r="34" spans="1:3" ht="12.75" customHeight="1">
      <c r="A34" s="15">
        <v>22300</v>
      </c>
      <c r="B34" s="15" t="s">
        <v>72</v>
      </c>
      <c r="C34" s="81">
        <v>92249.61</v>
      </c>
    </row>
    <row r="35" spans="1:3" ht="16.5" thickBot="1">
      <c r="A35" s="42"/>
      <c r="B35" s="43" t="s">
        <v>41</v>
      </c>
      <c r="C35" s="44">
        <f>SUM(C33:C34)</f>
        <v>425655.3</v>
      </c>
    </row>
    <row r="36" spans="1:3" ht="12.75">
      <c r="A36" s="11">
        <v>300</v>
      </c>
      <c r="B36" s="11" t="s">
        <v>73</v>
      </c>
      <c r="C36" s="12">
        <v>0</v>
      </c>
    </row>
    <row r="37" spans="1:3" ht="11.25" customHeight="1" thickBot="1">
      <c r="A37" s="15"/>
      <c r="B37" s="15"/>
      <c r="C37" s="16"/>
    </row>
    <row r="38" spans="1:3" ht="13.5" thickBot="1">
      <c r="A38" s="82"/>
      <c r="B38" s="83" t="s">
        <v>43</v>
      </c>
      <c r="C38" s="84">
        <f>SUM(C36:C37)</f>
        <v>0</v>
      </c>
    </row>
    <row r="39" spans="1:3" ht="15.75">
      <c r="A39" s="40"/>
      <c r="B39" s="40" t="s">
        <v>44</v>
      </c>
      <c r="C39" s="85">
        <f>C19+C32+C35+C38</f>
        <v>492375.62</v>
      </c>
    </row>
  </sheetData>
  <sheetProtection/>
  <printOptions/>
  <pageMargins left="0.75" right="0.75" top="0.65" bottom="0.84" header="0.5" footer="0.5"/>
  <pageSetup horizontalDpi="600" verticalDpi="600" orientation="landscape" scale="95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7"/>
  <sheetViews>
    <sheetView zoomScalePageLayoutView="0" workbookViewId="0" topLeftCell="A1">
      <selection activeCell="A1" sqref="A1:H47"/>
    </sheetView>
  </sheetViews>
  <sheetFormatPr defaultColWidth="9.140625" defaultRowHeight="12.75"/>
  <cols>
    <col min="1" max="1" width="6.00390625" widthPt="31.5" style="49" customWidth="1"/>
    <col min="2" max="2" width="47.140625" widthPt="247.5" style="49" customWidth="1"/>
    <col min="3" max="3" width="15.7109375" widthPt="82.5" style="49" customWidth="1"/>
    <col min="4" max="4" width="14.421875" widthPt="75.75" style="49" customWidth="1"/>
    <col min="5" max="5" width="13.8515625" widthPt="72.75" style="49" customWidth="1"/>
    <col min="6" max="6" width="12.7109375" widthPt="66.75" style="49" customWidth="1"/>
    <col min="7" max="7" width="12.421875" widthPt="65.25" style="49" customWidth="1"/>
    <col min="8" max="8" width="9.00390625" widthPt="47.25" style="49" customWidth="1"/>
  </cols>
  <sheetData>
    <row r="1" ht="15.75">
      <c r="B1" s="1" t="s">
        <v>74</v>
      </c>
    </row>
    <row r="2" spans="2:3" ht="16.5" thickBot="1">
      <c r="B2" s="1" t="s">
        <v>75</v>
      </c>
      <c r="C2" s="1" t="s">
        <v>2</v>
      </c>
    </row>
    <row r="3" spans="1:8" ht="12.75">
      <c r="A3" s="2" t="s">
        <v>3</v>
      </c>
      <c r="B3" s="3" t="s">
        <v>4</v>
      </c>
      <c r="C3" s="4" t="s">
        <v>5</v>
      </c>
      <c r="D3" s="3" t="s">
        <v>6</v>
      </c>
      <c r="E3" s="4" t="s">
        <v>7</v>
      </c>
      <c r="F3" s="3" t="s">
        <v>5</v>
      </c>
      <c r="G3" s="5" t="s">
        <v>8</v>
      </c>
      <c r="H3" s="3" t="s">
        <v>9</v>
      </c>
    </row>
    <row r="4" spans="1:8" ht="11.25" customHeight="1" thickBot="1">
      <c r="A4" s="6"/>
      <c r="B4" s="7"/>
      <c r="C4" s="8" t="s">
        <v>10</v>
      </c>
      <c r="D4" s="7" t="s">
        <v>11</v>
      </c>
      <c r="E4" s="8"/>
      <c r="F4" s="7" t="s">
        <v>12</v>
      </c>
      <c r="G4" s="9" t="s">
        <v>12</v>
      </c>
      <c r="H4" s="86"/>
    </row>
    <row r="5" spans="1:8" ht="12.75">
      <c r="A5" s="11">
        <v>1</v>
      </c>
      <c r="B5" s="11" t="s">
        <v>13</v>
      </c>
      <c r="C5" s="12">
        <v>233057.6</v>
      </c>
      <c r="D5" s="12">
        <v>233057.6</v>
      </c>
      <c r="E5" s="12">
        <v>228332.42</v>
      </c>
      <c r="F5" s="12">
        <f>C5-E5</f>
        <v>4725.179999999993</v>
      </c>
      <c r="G5" s="12">
        <f>D5-E5</f>
        <v>4725.179999999993</v>
      </c>
      <c r="H5" s="71">
        <f>E5/D5</f>
        <v>0.9797252696329148</v>
      </c>
    </row>
    <row r="6" spans="1:8" ht="13.5" customHeight="1">
      <c r="A6" s="15">
        <v>2</v>
      </c>
      <c r="B6" s="15" t="s">
        <v>14</v>
      </c>
      <c r="C6" s="16">
        <v>111040.45</v>
      </c>
      <c r="D6" s="16">
        <v>111040.45</v>
      </c>
      <c r="E6" s="16">
        <v>94412.39</v>
      </c>
      <c r="F6" s="12">
        <f>C6-E6</f>
        <v>16628.059999999998</v>
      </c>
      <c r="G6" s="12">
        <f>D6-E6</f>
        <v>16628.059999999998</v>
      </c>
      <c r="H6" s="71">
        <f>E6/D6</f>
        <v>0.8502522279043357</v>
      </c>
    </row>
    <row r="7" spans="1:8" ht="13.5" customHeight="1">
      <c r="A7" s="15">
        <v>3</v>
      </c>
      <c r="B7" s="15" t="s">
        <v>15</v>
      </c>
      <c r="C7" s="16">
        <v>52841.49</v>
      </c>
      <c r="D7" s="16">
        <v>52841.49</v>
      </c>
      <c r="E7" s="16">
        <v>47114.38</v>
      </c>
      <c r="F7" s="12">
        <f>C7-E7</f>
        <v>5727.110000000001</v>
      </c>
      <c r="G7" s="12">
        <f>D7-E7</f>
        <v>5727.110000000001</v>
      </c>
      <c r="H7" s="71">
        <f>E7/D7</f>
        <v>0.8916171743075375</v>
      </c>
    </row>
    <row r="8" spans="1:8" ht="13.5" customHeight="1">
      <c r="A8" s="15">
        <v>4</v>
      </c>
      <c r="B8" s="15" t="s">
        <v>16</v>
      </c>
      <c r="C8" s="16">
        <v>0</v>
      </c>
      <c r="D8" s="16">
        <v>0</v>
      </c>
      <c r="E8" s="16">
        <v>0</v>
      </c>
      <c r="F8" s="12">
        <f>C8-E8</f>
        <v>0</v>
      </c>
      <c r="G8" s="12">
        <f>D8-E8</f>
        <v>0</v>
      </c>
      <c r="H8" s="71" t="e">
        <f>E8/D8</f>
        <v>#DIV/0!</v>
      </c>
    </row>
    <row r="9" spans="1:8" ht="13.5" thickBot="1">
      <c r="A9" s="15">
        <v>5</v>
      </c>
      <c r="B9" s="15" t="s">
        <v>17</v>
      </c>
      <c r="C9" s="16">
        <v>4266911.6</v>
      </c>
      <c r="D9" s="16">
        <v>4266911.6</v>
      </c>
      <c r="E9" s="16">
        <v>4128371.8</v>
      </c>
      <c r="F9" s="12">
        <f>C9-E9</f>
        <v>138539.7999999998</v>
      </c>
      <c r="G9" s="12">
        <f>D9-E9</f>
        <v>138539.7999999998</v>
      </c>
      <c r="H9" s="71">
        <f>E9/D9</f>
        <v>0.9675315982641872</v>
      </c>
    </row>
    <row r="10" spans="1:8" ht="13.5" thickBot="1">
      <c r="A10" s="20"/>
      <c r="B10" s="60" t="s">
        <v>49</v>
      </c>
      <c r="C10" s="22">
        <f>SUM(C5:C9)</f>
        <v>4663851.14</v>
      </c>
      <c r="D10" s="22">
        <f>SUM(D5:D9)</f>
        <v>4663851.14</v>
      </c>
      <c r="E10" s="87">
        <f>SUM(E5:E9)</f>
        <v>4498230.99</v>
      </c>
      <c r="F10" s="87">
        <f>SUM(F5:F9)</f>
        <v>165620.1499999998</v>
      </c>
      <c r="G10" s="22">
        <f>SUM(G5:G9)</f>
        <v>165620.1499999998</v>
      </c>
      <c r="H10" s="88">
        <f>E10/D10</f>
        <v>0.9644885428311506</v>
      </c>
    </row>
    <row r="11" spans="1:5" ht="16.5" thickBot="1">
      <c r="A11" s="24"/>
      <c r="B11" s="25" t="s">
        <v>76</v>
      </c>
      <c r="C11" s="24"/>
      <c r="D11" s="24"/>
      <c r="E11" s="24"/>
    </row>
    <row r="12" spans="1:8" ht="13.5" customHeight="1" thickBot="1">
      <c r="A12" s="26" t="s">
        <v>20</v>
      </c>
      <c r="B12" s="27" t="s">
        <v>21</v>
      </c>
      <c r="C12" s="28" t="s">
        <v>22</v>
      </c>
      <c r="D12" s="24"/>
      <c r="E12" s="24"/>
      <c r="F12" s="24"/>
      <c r="H12" s="32"/>
    </row>
    <row r="13" spans="1:8" ht="12.75">
      <c r="A13" s="29">
        <v>11111</v>
      </c>
      <c r="B13" s="29" t="s">
        <v>23</v>
      </c>
      <c r="C13" s="30">
        <v>185681.13</v>
      </c>
      <c r="D13" s="24"/>
      <c r="E13" s="24"/>
      <c r="F13" s="73"/>
      <c r="H13" s="32"/>
    </row>
    <row r="14" spans="1:8" ht="12.75">
      <c r="A14" s="31">
        <v>11121</v>
      </c>
      <c r="B14" s="31" t="s">
        <v>24</v>
      </c>
      <c r="C14" s="30">
        <v>10628.39</v>
      </c>
      <c r="D14" s="24"/>
      <c r="E14" s="24"/>
      <c r="F14" s="73"/>
      <c r="H14" s="32"/>
    </row>
    <row r="15" spans="1:8" ht="12.75">
      <c r="A15" s="31">
        <v>11131</v>
      </c>
      <c r="B15" s="31" t="s">
        <v>25</v>
      </c>
      <c r="C15" s="30">
        <v>9954.57</v>
      </c>
      <c r="D15" s="32"/>
      <c r="E15" s="24"/>
      <c r="F15" s="32"/>
      <c r="H15" s="32"/>
    </row>
    <row r="16" spans="1:8" ht="12.75">
      <c r="A16" s="31">
        <v>11151</v>
      </c>
      <c r="B16" s="31" t="s">
        <v>26</v>
      </c>
      <c r="C16" s="30">
        <v>367.53</v>
      </c>
      <c r="D16" s="24"/>
      <c r="E16" s="73"/>
      <c r="F16" s="73"/>
      <c r="H16" s="32"/>
    </row>
    <row r="17" spans="1:8" ht="12.75">
      <c r="A17" s="31">
        <v>11211</v>
      </c>
      <c r="B17" s="31" t="s">
        <v>27</v>
      </c>
      <c r="C17" s="30">
        <v>11746.23</v>
      </c>
      <c r="D17" s="24"/>
      <c r="E17" s="73"/>
      <c r="F17" s="73"/>
      <c r="H17" s="32"/>
    </row>
    <row r="18" spans="1:8" ht="12.75">
      <c r="A18" s="31">
        <v>11311</v>
      </c>
      <c r="B18" s="31" t="s">
        <v>28</v>
      </c>
      <c r="C18" s="30">
        <v>9954.57</v>
      </c>
      <c r="D18" s="24"/>
      <c r="E18" s="73"/>
      <c r="F18" s="73"/>
      <c r="H18" s="32"/>
    </row>
    <row r="19" spans="1:3" ht="14.25" customHeight="1">
      <c r="A19" s="34"/>
      <c r="B19" s="35" t="s">
        <v>29</v>
      </c>
      <c r="C19" s="89">
        <f>SUM(C13:C18)</f>
        <v>228332.42000000004</v>
      </c>
    </row>
    <row r="20" spans="1:3" ht="14.25" customHeight="1">
      <c r="A20" s="76">
        <v>13130</v>
      </c>
      <c r="B20" s="76" t="s">
        <v>77</v>
      </c>
      <c r="C20" s="77">
        <v>285.35</v>
      </c>
    </row>
    <row r="21" spans="1:3" ht="14.25" customHeight="1">
      <c r="A21" s="76">
        <v>13131</v>
      </c>
      <c r="B21" s="76" t="s">
        <v>78</v>
      </c>
      <c r="C21" s="77">
        <v>64</v>
      </c>
    </row>
    <row r="22" spans="1:3" ht="14.25" customHeight="1">
      <c r="A22" s="76">
        <v>13132</v>
      </c>
      <c r="B22" s="76" t="s">
        <v>79</v>
      </c>
      <c r="C22" s="77">
        <v>3400</v>
      </c>
    </row>
    <row r="23" spans="1:3" ht="14.25" customHeight="1">
      <c r="A23" s="76">
        <v>13134</v>
      </c>
      <c r="B23" s="76" t="s">
        <v>80</v>
      </c>
      <c r="C23" s="77">
        <v>61.3</v>
      </c>
    </row>
    <row r="24" spans="1:3" ht="14.25" customHeight="1">
      <c r="A24" s="76">
        <v>13140</v>
      </c>
      <c r="B24" s="76" t="s">
        <v>81</v>
      </c>
      <c r="C24" s="77">
        <v>1224.89</v>
      </c>
    </row>
    <row r="25" spans="1:3" ht="14.25" customHeight="1">
      <c r="A25" s="76">
        <v>13141</v>
      </c>
      <c r="B25" s="76" t="s">
        <v>82</v>
      </c>
      <c r="C25" s="77">
        <v>432</v>
      </c>
    </row>
    <row r="26" spans="1:3" ht="14.25" customHeight="1">
      <c r="A26" s="76">
        <v>13440</v>
      </c>
      <c r="B26" s="76" t="s">
        <v>83</v>
      </c>
      <c r="C26" s="77">
        <v>27650</v>
      </c>
    </row>
    <row r="27" spans="1:3" ht="14.25" customHeight="1">
      <c r="A27" s="76">
        <v>13445</v>
      </c>
      <c r="B27" s="76" t="s">
        <v>84</v>
      </c>
      <c r="C27" s="77">
        <v>13272.05</v>
      </c>
    </row>
    <row r="28" spans="1:3" ht="14.25" customHeight="1">
      <c r="A28" s="76">
        <v>13450</v>
      </c>
      <c r="B28" s="76" t="s">
        <v>85</v>
      </c>
      <c r="C28" s="77">
        <v>3740</v>
      </c>
    </row>
    <row r="29" spans="1:3" ht="12.75" customHeight="1">
      <c r="A29" s="76">
        <v>13460</v>
      </c>
      <c r="B29" s="76" t="s">
        <v>86</v>
      </c>
      <c r="C29" s="77">
        <v>6327.57</v>
      </c>
    </row>
    <row r="30" spans="1:3" ht="12.75" customHeight="1">
      <c r="A30" s="76">
        <v>13480</v>
      </c>
      <c r="B30" s="76" t="s">
        <v>87</v>
      </c>
      <c r="C30" s="77">
        <v>1500</v>
      </c>
    </row>
    <row r="31" spans="1:3" ht="12.75" customHeight="1">
      <c r="A31" s="76">
        <v>13501</v>
      </c>
      <c r="B31" s="76" t="s">
        <v>88</v>
      </c>
      <c r="C31" s="77">
        <v>770</v>
      </c>
    </row>
    <row r="32" spans="1:3" ht="12.75" customHeight="1">
      <c r="A32" s="76">
        <v>13503</v>
      </c>
      <c r="B32" s="76" t="s">
        <v>64</v>
      </c>
      <c r="C32" s="77">
        <v>2300</v>
      </c>
    </row>
    <row r="33" spans="1:3" ht="12.75" customHeight="1">
      <c r="A33" s="76">
        <v>13504</v>
      </c>
      <c r="B33" s="76" t="s">
        <v>89</v>
      </c>
      <c r="C33" s="77">
        <v>3750</v>
      </c>
    </row>
    <row r="34" spans="1:3" ht="12.75" customHeight="1">
      <c r="A34" s="76">
        <v>13610</v>
      </c>
      <c r="B34" s="76" t="s">
        <v>65</v>
      </c>
      <c r="C34" s="77">
        <v>4540.15</v>
      </c>
    </row>
    <row r="35" spans="1:3" ht="12.75" customHeight="1">
      <c r="A35" s="76">
        <v>13620</v>
      </c>
      <c r="B35" s="76" t="s">
        <v>53</v>
      </c>
      <c r="C35" s="77">
        <v>403</v>
      </c>
    </row>
    <row r="36" spans="1:3" ht="12.75" customHeight="1">
      <c r="A36" s="76">
        <v>14010</v>
      </c>
      <c r="B36" s="76" t="s">
        <v>34</v>
      </c>
      <c r="C36" s="77">
        <v>1170</v>
      </c>
    </row>
    <row r="37" spans="1:3" ht="12.75" customHeight="1">
      <c r="A37" s="76">
        <v>14040</v>
      </c>
      <c r="B37" s="76" t="s">
        <v>35</v>
      </c>
      <c r="C37" s="77">
        <v>123</v>
      </c>
    </row>
    <row r="38" spans="1:3" ht="12.75" customHeight="1">
      <c r="A38" s="76">
        <v>14230</v>
      </c>
      <c r="B38" s="76" t="s">
        <v>68</v>
      </c>
      <c r="C38" s="77">
        <v>2285.2</v>
      </c>
    </row>
    <row r="39" spans="1:3" ht="12.75" customHeight="1">
      <c r="A39" s="78">
        <v>14310</v>
      </c>
      <c r="B39" s="78" t="s">
        <v>37</v>
      </c>
      <c r="C39" s="79">
        <v>5618</v>
      </c>
    </row>
    <row r="40" spans="1:3" ht="12.75" customHeight="1">
      <c r="A40" s="78">
        <v>14410</v>
      </c>
      <c r="B40" s="78" t="s">
        <v>90</v>
      </c>
      <c r="C40" s="79">
        <v>15495.88</v>
      </c>
    </row>
    <row r="41" spans="1:3" ht="15" customHeight="1">
      <c r="A41" s="40"/>
      <c r="B41" s="40" t="s">
        <v>91</v>
      </c>
      <c r="C41" s="41">
        <f>SUM(C20:C40)</f>
        <v>94412.39</v>
      </c>
    </row>
    <row r="42" spans="1:5" ht="13.5" customHeight="1">
      <c r="A42" s="15">
        <v>200</v>
      </c>
      <c r="B42" s="15" t="s">
        <v>92</v>
      </c>
      <c r="C42" s="16">
        <v>47114.38</v>
      </c>
      <c r="E42" s="70"/>
    </row>
    <row r="43" spans="1:3" ht="14.25" customHeight="1" thickBot="1">
      <c r="A43" s="42"/>
      <c r="B43" s="43" t="s">
        <v>41</v>
      </c>
      <c r="C43" s="44">
        <f>SUM(C42:C42)</f>
        <v>47114.38</v>
      </c>
    </row>
    <row r="44" spans="1:5" ht="12.75">
      <c r="A44" s="31">
        <v>300</v>
      </c>
      <c r="B44" s="31" t="s">
        <v>57</v>
      </c>
      <c r="C44" s="33">
        <v>2443329.09</v>
      </c>
      <c r="E44" s="90"/>
    </row>
    <row r="45" spans="1:3" ht="12" customHeight="1" thickBot="1">
      <c r="A45" s="15">
        <v>34000</v>
      </c>
      <c r="B45" s="15" t="s">
        <v>93</v>
      </c>
      <c r="C45" s="16">
        <v>1685042.71</v>
      </c>
    </row>
    <row r="46" spans="1:3" ht="13.5" thickBot="1">
      <c r="A46" s="82"/>
      <c r="B46" s="83" t="s">
        <v>43</v>
      </c>
      <c r="C46" s="84">
        <f>SUM(C44:C45)</f>
        <v>4128371.8</v>
      </c>
    </row>
    <row r="47" spans="1:3" ht="12.75" customHeight="1">
      <c r="A47" s="40"/>
      <c r="B47" s="40" t="s">
        <v>44</v>
      </c>
      <c r="C47" s="91">
        <f>C19+C41+C43+C46</f>
        <v>4498230.99</v>
      </c>
    </row>
  </sheetData>
  <sheetProtection/>
  <printOptions/>
  <pageMargins left="0.75" right="0.75" top="0.57" bottom="0.45" header="0.42" footer="0.27"/>
  <pageSetup horizontalDpi="600" verticalDpi="600" orientation="landscape" scale="87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0"/>
  <sheetViews>
    <sheetView zoomScalePageLayoutView="0" workbookViewId="0" topLeftCell="A1">
      <selection activeCell="A1" sqref="A1:H40"/>
    </sheetView>
  </sheetViews>
  <sheetFormatPr defaultColWidth="9.140625" defaultRowHeight="12.75"/>
  <cols>
    <col min="1" max="1" width="6.140625" widthPt="32.25" style="49" customWidth="1"/>
    <col min="2" max="2" width="49.57421875" widthPt="260.25" style="49" customWidth="1"/>
    <col min="3" max="3" width="13.00390625" widthPt="68.25" style="49" customWidth="1"/>
    <col min="4" max="4" width="11.28125" widthPt="59.25" style="49" customWidth="1"/>
    <col min="5" max="7" width="11.8515625" widthPt="62.25" style="49" customWidth="1"/>
    <col min="8" max="8" width="8.140625" widthPt="42.75" style="49" customWidth="1"/>
  </cols>
  <sheetData>
    <row r="1" ht="15.75">
      <c r="B1" s="1" t="s">
        <v>94</v>
      </c>
    </row>
    <row r="2" spans="2:3" ht="16.5" thickBot="1">
      <c r="B2" s="1" t="s">
        <v>95</v>
      </c>
      <c r="C2" s="1" t="s">
        <v>2</v>
      </c>
    </row>
    <row r="3" spans="1:8" ht="12.75">
      <c r="A3" s="50" t="s">
        <v>3</v>
      </c>
      <c r="B3" s="51" t="s">
        <v>4</v>
      </c>
      <c r="C3" s="52" t="s">
        <v>5</v>
      </c>
      <c r="D3" s="51" t="s">
        <v>6</v>
      </c>
      <c r="E3" s="52" t="s">
        <v>7</v>
      </c>
      <c r="F3" s="51" t="s">
        <v>5</v>
      </c>
      <c r="G3" s="53" t="s">
        <v>8</v>
      </c>
      <c r="H3" s="92" t="s">
        <v>9</v>
      </c>
    </row>
    <row r="4" spans="1:8" ht="13.5" thickBot="1">
      <c r="A4" s="54"/>
      <c r="B4" s="55"/>
      <c r="C4" s="56" t="s">
        <v>10</v>
      </c>
      <c r="D4" s="55" t="s">
        <v>11</v>
      </c>
      <c r="E4" s="56"/>
      <c r="F4" s="55" t="s">
        <v>12</v>
      </c>
      <c r="G4" s="57" t="s">
        <v>12</v>
      </c>
      <c r="H4" s="93"/>
    </row>
    <row r="5" spans="1:8" ht="12.75">
      <c r="A5" s="11">
        <v>1</v>
      </c>
      <c r="B5" s="11" t="s">
        <v>13</v>
      </c>
      <c r="C5" s="12">
        <v>88377.12</v>
      </c>
      <c r="D5" s="12">
        <v>88377.12</v>
      </c>
      <c r="E5" s="12">
        <v>88377.12</v>
      </c>
      <c r="F5" s="12">
        <f>C5-E5</f>
        <v>0</v>
      </c>
      <c r="G5" s="12">
        <f>D5-E5</f>
        <v>0</v>
      </c>
      <c r="H5" s="71">
        <f>E5/D5</f>
        <v>1</v>
      </c>
    </row>
    <row r="6" spans="1:8" ht="12.75">
      <c r="A6" s="15">
        <v>2</v>
      </c>
      <c r="B6" s="15" t="s">
        <v>14</v>
      </c>
      <c r="C6" s="16">
        <v>60388.4</v>
      </c>
      <c r="D6" s="16">
        <v>60388.4</v>
      </c>
      <c r="E6" s="16">
        <v>59555</v>
      </c>
      <c r="F6" s="12">
        <f>C6-E6</f>
        <v>833.4000000000015</v>
      </c>
      <c r="G6" s="12">
        <f>D6-E6</f>
        <v>833.4000000000015</v>
      </c>
      <c r="H6" s="71">
        <f>E6/D6</f>
        <v>0.9861993362963748</v>
      </c>
    </row>
    <row r="7" spans="1:8" ht="12.75">
      <c r="A7" s="15">
        <v>3</v>
      </c>
      <c r="B7" s="15" t="s">
        <v>15</v>
      </c>
      <c r="C7" s="16">
        <v>150000</v>
      </c>
      <c r="D7" s="16">
        <v>150000</v>
      </c>
      <c r="E7" s="16">
        <v>150000</v>
      </c>
      <c r="F7" s="12">
        <f>C7-E7</f>
        <v>0</v>
      </c>
      <c r="G7" s="12">
        <f>D7-E7</f>
        <v>0</v>
      </c>
      <c r="H7" s="71">
        <f>E7/D7</f>
        <v>1</v>
      </c>
    </row>
    <row r="8" spans="1:8" ht="12.75">
      <c r="A8" s="15">
        <v>4</v>
      </c>
      <c r="B8" s="15" t="s">
        <v>16</v>
      </c>
      <c r="C8" s="16">
        <v>0</v>
      </c>
      <c r="D8" s="16">
        <v>0</v>
      </c>
      <c r="E8" s="16">
        <v>0</v>
      </c>
      <c r="F8" s="12">
        <f>C8-E8</f>
        <v>0</v>
      </c>
      <c r="G8" s="12">
        <f>D8-E8</f>
        <v>0</v>
      </c>
      <c r="H8" s="71" t="e">
        <f>E8/D8</f>
        <v>#DIV/0!</v>
      </c>
    </row>
    <row r="9" spans="1:8" ht="13.5" thickBot="1">
      <c r="A9" s="15">
        <v>5</v>
      </c>
      <c r="B9" s="15" t="s">
        <v>17</v>
      </c>
      <c r="C9" s="16">
        <v>0</v>
      </c>
      <c r="D9" s="16">
        <v>0</v>
      </c>
      <c r="E9" s="16">
        <v>0</v>
      </c>
      <c r="F9" s="12">
        <f>C9-E9</f>
        <v>0</v>
      </c>
      <c r="G9" s="12">
        <f>D9-E9</f>
        <v>0</v>
      </c>
      <c r="H9" s="71" t="e">
        <f>E9/D9</f>
        <v>#DIV/0!</v>
      </c>
    </row>
    <row r="10" spans="1:8" ht="13.5" thickBot="1">
      <c r="A10" s="20"/>
      <c r="B10" s="60" t="s">
        <v>49</v>
      </c>
      <c r="C10" s="22">
        <f>SUM(C5:C9)</f>
        <v>298765.52</v>
      </c>
      <c r="D10" s="87">
        <f>SUM(D5:D9)</f>
        <v>298765.52</v>
      </c>
      <c r="E10" s="22">
        <f>SUM(E5:E9)</f>
        <v>297932.12</v>
      </c>
      <c r="F10" s="22">
        <f>SUM(F5:F9)</f>
        <v>833.4000000000015</v>
      </c>
      <c r="G10" s="22">
        <f>SUM(G5:G9)</f>
        <v>833.4000000000015</v>
      </c>
      <c r="H10" s="94">
        <f>E10/D10</f>
        <v>0.9972105214818631</v>
      </c>
    </row>
    <row r="11" spans="1:6" ht="16.5" thickBot="1">
      <c r="A11" s="25" t="s">
        <v>96</v>
      </c>
      <c r="B11" s="24"/>
      <c r="C11" s="24"/>
      <c r="D11" s="24"/>
      <c r="E11" s="24"/>
      <c r="F11" s="24"/>
    </row>
    <row r="12" spans="1:8" ht="16.5" thickBot="1">
      <c r="A12" s="26" t="s">
        <v>20</v>
      </c>
      <c r="B12" s="27" t="s">
        <v>21</v>
      </c>
      <c r="C12" s="28" t="s">
        <v>22</v>
      </c>
      <c r="D12" s="24"/>
      <c r="E12" s="24"/>
      <c r="F12" s="24"/>
      <c r="H12" s="24"/>
    </row>
    <row r="13" spans="1:8" ht="12.75">
      <c r="A13" s="29">
        <v>11111</v>
      </c>
      <c r="B13" s="29" t="s">
        <v>23</v>
      </c>
      <c r="C13" s="30">
        <v>70518.94</v>
      </c>
      <c r="D13" s="24"/>
      <c r="E13" s="73"/>
      <c r="F13" s="73"/>
      <c r="G13" s="73"/>
      <c r="H13" s="24"/>
    </row>
    <row r="14" spans="1:8" ht="14.25" customHeight="1">
      <c r="A14" s="31">
        <v>11121</v>
      </c>
      <c r="B14" s="31" t="s">
        <v>24</v>
      </c>
      <c r="C14" s="30">
        <v>3965.29</v>
      </c>
      <c r="D14" s="24"/>
      <c r="E14" s="73"/>
      <c r="F14" s="73"/>
      <c r="G14" s="73"/>
      <c r="H14" s="24"/>
    </row>
    <row r="15" spans="1:8" ht="12.75" customHeight="1">
      <c r="A15" s="31">
        <v>11131</v>
      </c>
      <c r="B15" s="31" t="s">
        <v>25</v>
      </c>
      <c r="C15" s="30">
        <v>4208.51</v>
      </c>
      <c r="D15" s="32"/>
      <c r="E15" s="32"/>
      <c r="F15" s="32"/>
      <c r="G15" s="32"/>
      <c r="H15" s="24"/>
    </row>
    <row r="16" spans="1:8" ht="14.25" customHeight="1">
      <c r="A16" s="31">
        <v>11151</v>
      </c>
      <c r="B16" s="31" t="s">
        <v>26</v>
      </c>
      <c r="C16" s="30">
        <v>64.05</v>
      </c>
      <c r="D16" s="73"/>
      <c r="E16" s="73"/>
      <c r="F16" s="73"/>
      <c r="G16" s="73"/>
      <c r="H16" s="24"/>
    </row>
    <row r="17" spans="1:8" ht="12.75" customHeight="1">
      <c r="A17" s="31">
        <v>11211</v>
      </c>
      <c r="B17" s="31" t="s">
        <v>27</v>
      </c>
      <c r="C17" s="30">
        <v>5348.74</v>
      </c>
      <c r="D17" s="73"/>
      <c r="E17" s="73"/>
      <c r="F17" s="73"/>
      <c r="G17" s="73"/>
      <c r="H17" s="24"/>
    </row>
    <row r="18" spans="1:8" ht="12.75" customHeight="1">
      <c r="A18" s="31">
        <v>11311</v>
      </c>
      <c r="B18" s="31" t="s">
        <v>28</v>
      </c>
      <c r="C18" s="33">
        <v>4208.51</v>
      </c>
      <c r="D18" s="73"/>
      <c r="E18" s="73"/>
      <c r="F18" s="73"/>
      <c r="G18" s="73"/>
      <c r="H18" s="24"/>
    </row>
    <row r="19" spans="1:8" ht="12.75" customHeight="1">
      <c r="A19" s="31">
        <v>11431</v>
      </c>
      <c r="B19" s="31" t="s">
        <v>97</v>
      </c>
      <c r="C19" s="33">
        <v>63.08</v>
      </c>
      <c r="D19" s="73"/>
      <c r="E19" s="73"/>
      <c r="F19" s="73"/>
      <c r="G19" s="73"/>
      <c r="H19" s="24"/>
    </row>
    <row r="20" spans="1:3" ht="15.75">
      <c r="A20" s="95"/>
      <c r="B20" s="96" t="s">
        <v>29</v>
      </c>
      <c r="C20" s="97">
        <f>SUM(C13:C19)</f>
        <v>88377.12</v>
      </c>
    </row>
    <row r="21" spans="1:3" ht="12.75">
      <c r="A21" s="76">
        <v>13130</v>
      </c>
      <c r="B21" s="76" t="s">
        <v>98</v>
      </c>
      <c r="C21" s="77">
        <v>1450.1</v>
      </c>
    </row>
    <row r="22" spans="1:3" ht="12.75">
      <c r="A22" s="76">
        <v>13140</v>
      </c>
      <c r="B22" s="76" t="s">
        <v>81</v>
      </c>
      <c r="C22" s="77">
        <v>2386</v>
      </c>
    </row>
    <row r="23" spans="1:3" ht="12.75">
      <c r="A23" s="76">
        <v>13141</v>
      </c>
      <c r="B23" s="76" t="s">
        <v>62</v>
      </c>
      <c r="C23" s="77">
        <v>180</v>
      </c>
    </row>
    <row r="24" spans="1:3" ht="12.75">
      <c r="A24" s="76">
        <v>13450</v>
      </c>
      <c r="B24" s="76" t="s">
        <v>99</v>
      </c>
      <c r="C24" s="77">
        <v>6927</v>
      </c>
    </row>
    <row r="25" spans="1:3" ht="12.75">
      <c r="A25" s="76">
        <v>13470</v>
      </c>
      <c r="B25" s="76" t="s">
        <v>63</v>
      </c>
      <c r="C25" s="77">
        <v>5284</v>
      </c>
    </row>
    <row r="26" spans="1:3" ht="12.75">
      <c r="A26" s="76">
        <v>13610</v>
      </c>
      <c r="B26" s="78" t="s">
        <v>100</v>
      </c>
      <c r="C26" s="77">
        <v>943.2</v>
      </c>
    </row>
    <row r="27" spans="1:3" ht="12.75">
      <c r="A27" s="76">
        <v>13620</v>
      </c>
      <c r="B27" s="78" t="s">
        <v>53</v>
      </c>
      <c r="C27" s="77">
        <v>133.6</v>
      </c>
    </row>
    <row r="28" spans="1:3" ht="12.75">
      <c r="A28" s="76">
        <v>14022</v>
      </c>
      <c r="B28" s="78" t="s">
        <v>101</v>
      </c>
      <c r="C28" s="77">
        <v>5000</v>
      </c>
    </row>
    <row r="29" spans="1:3" ht="12.75">
      <c r="A29" s="76">
        <v>14230</v>
      </c>
      <c r="B29" s="78" t="s">
        <v>54</v>
      </c>
      <c r="C29" s="77">
        <v>2466.08</v>
      </c>
    </row>
    <row r="30" spans="1:3" ht="12" customHeight="1">
      <c r="A30" s="76">
        <v>14310</v>
      </c>
      <c r="B30" s="78" t="s">
        <v>102</v>
      </c>
      <c r="C30" s="77">
        <v>11473.5</v>
      </c>
    </row>
    <row r="31" spans="1:3" ht="12" customHeight="1">
      <c r="A31" s="76">
        <v>14410</v>
      </c>
      <c r="B31" s="76" t="s">
        <v>72</v>
      </c>
      <c r="C31" s="77">
        <v>23311.52</v>
      </c>
    </row>
    <row r="32" spans="1:3" ht="12" customHeight="1">
      <c r="A32" s="76"/>
      <c r="B32" s="76"/>
      <c r="C32" s="77"/>
    </row>
    <row r="33" spans="1:6" ht="15.75">
      <c r="A33" s="34"/>
      <c r="B33" s="34" t="s">
        <v>91</v>
      </c>
      <c r="C33" s="98">
        <f>SUM(C21:C32)</f>
        <v>59555</v>
      </c>
      <c r="E33" s="90"/>
      <c r="F33" s="70"/>
    </row>
    <row r="34" spans="1:3" ht="13.5" customHeight="1">
      <c r="A34" s="31">
        <v>200</v>
      </c>
      <c r="B34" s="31" t="s">
        <v>103</v>
      </c>
      <c r="C34" s="33">
        <v>109343.82</v>
      </c>
    </row>
    <row r="35" spans="1:3" ht="12.75" customHeight="1">
      <c r="A35" s="31">
        <v>22300</v>
      </c>
      <c r="B35" s="31" t="s">
        <v>104</v>
      </c>
      <c r="C35" s="81">
        <v>40656.18</v>
      </c>
    </row>
    <row r="36" spans="1:3" ht="15.75">
      <c r="A36" s="95"/>
      <c r="B36" s="96" t="s">
        <v>41</v>
      </c>
      <c r="C36" s="97">
        <f>SUM(C34:C35)</f>
        <v>150000</v>
      </c>
    </row>
    <row r="37" spans="1:3" ht="12.75">
      <c r="A37" s="15">
        <v>300</v>
      </c>
      <c r="B37" s="15" t="s">
        <v>42</v>
      </c>
      <c r="C37" s="16">
        <v>0</v>
      </c>
    </row>
    <row r="38" spans="1:3" ht="13.5" customHeight="1">
      <c r="A38" s="15"/>
      <c r="B38" s="15"/>
      <c r="C38" s="16"/>
    </row>
    <row r="39" spans="1:3" ht="13.5" thickBot="1">
      <c r="A39" s="99"/>
      <c r="B39" s="100" t="s">
        <v>43</v>
      </c>
      <c r="C39" s="101">
        <f>SUM(C37:C37)</f>
        <v>0</v>
      </c>
    </row>
    <row r="40" spans="1:3" ht="16.5" thickBot="1">
      <c r="A40" s="26"/>
      <c r="B40" s="27" t="s">
        <v>44</v>
      </c>
      <c r="C40" s="102">
        <f>SUM(C20+C33+C36+C39)</f>
        <v>297932.12</v>
      </c>
    </row>
  </sheetData>
  <sheetProtection/>
  <printOptions/>
  <pageMargins left="0.75" right="0.75" top="0.54" bottom="0.6" header="0.5" footer="0.5"/>
  <pageSetup horizontalDpi="600" verticalDpi="60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90"/>
  <sheetViews>
    <sheetView zoomScalePageLayoutView="0" workbookViewId="0" topLeftCell="A1">
      <selection activeCell="C5" sqref="C5"/>
    </sheetView>
  </sheetViews>
  <sheetFormatPr defaultColWidth="9.140625" defaultRowHeight="12.75"/>
  <cols>
    <col min="1" max="1" width="0.2890625" widthPt="1.5" style="49" customWidth="1"/>
    <col min="2" max="2" width="9.140625" widthPt="48" style="49" hidden="1" customWidth="1"/>
    <col min="3" max="3" width="4.421875" widthPt="23.25" style="49" customWidth="1"/>
    <col min="4" max="4" width="47.140625" widthPt="247.5" style="49" customWidth="1"/>
    <col min="5" max="5" width="19.140625" widthPt="100.5" style="49" hidden="1" customWidth="1"/>
    <col min="6" max="6" width="18.140625" widthPt="95.25" style="49" hidden="1" customWidth="1"/>
    <col min="7" max="7" width="0.13671875" widthPt="0.75" style="49" hidden="1" customWidth="1"/>
    <col min="8" max="8" width="19.8515625" widthPt="104.25" style="49" customWidth="1"/>
    <col min="9" max="9" width="17.8515625" widthPt="93.75" style="49" customWidth="1"/>
    <col min="10" max="10" width="13.7109375" widthPt="72" style="49" customWidth="1"/>
    <col min="11" max="11" width="12.140625" widthPt="63.75" style="49" customWidth="1"/>
  </cols>
  <sheetData>
    <row r="1" spans="4:11" ht="15.75">
      <c r="D1" s="1" t="s">
        <v>105</v>
      </c>
      <c r="E1" s="1"/>
      <c r="F1" s="1"/>
      <c r="G1" s="1"/>
      <c r="H1" s="1"/>
      <c r="I1" s="1"/>
      <c r="J1" s="1"/>
      <c r="K1" s="1"/>
    </row>
    <row r="2" spans="4:11" ht="16.5" thickBot="1">
      <c r="D2" s="1"/>
      <c r="E2" s="1"/>
      <c r="F2" s="1"/>
      <c r="G2" s="1"/>
      <c r="H2" s="1" t="s">
        <v>106</v>
      </c>
      <c r="I2" s="1"/>
      <c r="J2" s="1"/>
      <c r="K2" s="1"/>
    </row>
    <row r="3" spans="1:11" ht="12.75">
      <c r="A3" s="103"/>
      <c r="B3" s="104"/>
      <c r="C3" s="105"/>
      <c r="D3" s="106" t="s">
        <v>107</v>
      </c>
      <c r="E3" s="107" t="s">
        <v>108</v>
      </c>
      <c r="F3" s="107" t="s">
        <v>108</v>
      </c>
      <c r="G3" s="108" t="s">
        <v>109</v>
      </c>
      <c r="H3" s="109" t="s">
        <v>110</v>
      </c>
      <c r="I3" s="110" t="s">
        <v>111</v>
      </c>
      <c r="J3" s="110" t="s">
        <v>109</v>
      </c>
      <c r="K3" s="111" t="s">
        <v>9</v>
      </c>
    </row>
    <row r="4" spans="1:11" ht="13.5" thickBot="1">
      <c r="A4" s="112"/>
      <c r="B4" s="113"/>
      <c r="C4" s="114"/>
      <c r="D4" s="115"/>
      <c r="E4" s="116">
        <v>2003</v>
      </c>
      <c r="F4" s="116">
        <v>2004</v>
      </c>
      <c r="G4" s="117"/>
      <c r="H4" s="118"/>
      <c r="I4" s="119"/>
      <c r="J4" s="119"/>
      <c r="K4" s="120"/>
    </row>
    <row r="5" spans="3:11" ht="28.5" customHeight="1">
      <c r="C5" s="11">
        <v>1</v>
      </c>
      <c r="D5" s="121" t="s">
        <v>112</v>
      </c>
      <c r="E5" s="121"/>
      <c r="F5" s="122"/>
      <c r="G5" s="122"/>
      <c r="H5" s="123"/>
      <c r="I5" s="124"/>
      <c r="J5" s="125">
        <f>H5-I5</f>
        <v>0</v>
      </c>
      <c r="K5" s="58" t="e">
        <f>SUM(H5/I5)</f>
        <v>#DIV/0!</v>
      </c>
    </row>
    <row r="6" spans="3:11" ht="18.75">
      <c r="C6" s="15">
        <v>2</v>
      </c>
      <c r="D6" s="126" t="s">
        <v>113</v>
      </c>
      <c r="E6" s="126"/>
      <c r="F6" s="127"/>
      <c r="G6" s="127"/>
      <c r="H6" s="128"/>
      <c r="I6" s="129"/>
      <c r="J6" s="125">
        <f>H6-I6</f>
        <v>0</v>
      </c>
      <c r="K6" s="58" t="e">
        <f>SUM(H6/I6)</f>
        <v>#DIV/0!</v>
      </c>
    </row>
    <row r="7" spans="3:11" ht="18.75">
      <c r="C7" s="15">
        <v>3</v>
      </c>
      <c r="D7" s="126" t="s">
        <v>114</v>
      </c>
      <c r="E7" s="126"/>
      <c r="F7" s="127"/>
      <c r="G7" s="127"/>
      <c r="H7" s="128"/>
      <c r="I7" s="129"/>
      <c r="J7" s="125">
        <f>H7-I7</f>
        <v>0</v>
      </c>
      <c r="K7" s="58" t="e">
        <f>SUM(H7/I7)</f>
        <v>#DIV/0!</v>
      </c>
    </row>
    <row r="8" spans="3:11" ht="18.75">
      <c r="C8" s="15">
        <v>4</v>
      </c>
      <c r="D8" s="126" t="s">
        <v>115</v>
      </c>
      <c r="E8" s="126"/>
      <c r="F8" s="127"/>
      <c r="G8" s="127"/>
      <c r="H8" s="128"/>
      <c r="I8" s="129"/>
      <c r="J8" s="125">
        <f>H8-I8</f>
        <v>0</v>
      </c>
      <c r="K8" s="58" t="e">
        <f>SUM(H8/I8)</f>
        <v>#DIV/0!</v>
      </c>
    </row>
    <row r="9" spans="3:11" ht="17.25" customHeight="1">
      <c r="C9" s="15">
        <v>5</v>
      </c>
      <c r="D9" s="126" t="s">
        <v>116</v>
      </c>
      <c r="E9" s="126"/>
      <c r="F9" s="127"/>
      <c r="G9" s="127"/>
      <c r="H9" s="128"/>
      <c r="I9" s="129"/>
      <c r="J9" s="125">
        <f>H9-I9</f>
        <v>0</v>
      </c>
      <c r="K9" s="58" t="e">
        <f>SUM(H9/I9)</f>
        <v>#DIV/0!</v>
      </c>
    </row>
    <row r="10" spans="3:11" ht="18.75" hidden="1">
      <c r="C10" s="15"/>
      <c r="D10" s="126"/>
      <c r="E10" s="126"/>
      <c r="F10" s="127"/>
      <c r="G10" s="127"/>
      <c r="H10" s="128"/>
      <c r="I10" s="129"/>
      <c r="J10" s="125">
        <f>H10-I10</f>
        <v>0</v>
      </c>
      <c r="K10" s="58" t="e">
        <f>SUM(H10/I10)</f>
        <v>#DIV/0!</v>
      </c>
    </row>
    <row r="11" spans="3:11" ht="18.75">
      <c r="C11" s="15">
        <v>6</v>
      </c>
      <c r="D11" s="126" t="s">
        <v>117</v>
      </c>
      <c r="E11" s="126"/>
      <c r="F11" s="127"/>
      <c r="G11" s="127"/>
      <c r="H11" s="128"/>
      <c r="I11" s="129"/>
      <c r="J11" s="125">
        <f>H11-I11</f>
        <v>0</v>
      </c>
      <c r="K11" s="58" t="e">
        <f>SUM(H11/I11)</f>
        <v>#DIV/0!</v>
      </c>
    </row>
    <row r="12" spans="3:11" ht="18.75">
      <c r="C12" s="15">
        <v>7</v>
      </c>
      <c r="D12" s="126" t="s">
        <v>118</v>
      </c>
      <c r="E12" s="126"/>
      <c r="F12" s="127"/>
      <c r="G12" s="127"/>
      <c r="H12" s="128"/>
      <c r="I12" s="129"/>
      <c r="J12" s="125">
        <f>H12-I12</f>
        <v>0</v>
      </c>
      <c r="K12" s="58" t="e">
        <f>SUM(H12/I12)</f>
        <v>#DIV/0!</v>
      </c>
    </row>
    <row r="13" spans="3:11" ht="18.75">
      <c r="C13" s="15">
        <v>8</v>
      </c>
      <c r="D13" s="126" t="s">
        <v>119</v>
      </c>
      <c r="E13" s="126"/>
      <c r="F13" s="127"/>
      <c r="G13" s="127"/>
      <c r="H13" s="128"/>
      <c r="I13" s="129"/>
      <c r="J13" s="125">
        <f>H13-I13</f>
        <v>0</v>
      </c>
      <c r="K13" s="58" t="e">
        <f>SUM(H13/I13)</f>
        <v>#DIV/0!</v>
      </c>
    </row>
    <row r="14" spans="3:11" ht="18.75">
      <c r="C14" s="15">
        <v>9</v>
      </c>
      <c r="D14" s="126" t="s">
        <v>120</v>
      </c>
      <c r="E14" s="126"/>
      <c r="F14" s="127"/>
      <c r="G14" s="127"/>
      <c r="H14" s="128"/>
      <c r="I14" s="129"/>
      <c r="J14" s="125">
        <f>H14-I14</f>
        <v>0</v>
      </c>
      <c r="K14" s="58" t="e">
        <f>SUM(H14/I14)</f>
        <v>#DIV/0!</v>
      </c>
    </row>
    <row r="15" spans="3:11" ht="18.75">
      <c r="C15" s="15">
        <v>10</v>
      </c>
      <c r="D15" s="126" t="s">
        <v>121</v>
      </c>
      <c r="E15" s="126"/>
      <c r="F15" s="127"/>
      <c r="G15" s="127"/>
      <c r="H15" s="128"/>
      <c r="I15" s="129"/>
      <c r="J15" s="125">
        <f>H15-I15</f>
        <v>0</v>
      </c>
      <c r="K15" s="58" t="e">
        <f>SUM(H15/I15)</f>
        <v>#DIV/0!</v>
      </c>
    </row>
    <row r="16" spans="3:11" ht="18.75">
      <c r="C16" s="15">
        <v>11</v>
      </c>
      <c r="D16" s="126" t="s">
        <v>122</v>
      </c>
      <c r="E16" s="126"/>
      <c r="F16" s="127"/>
      <c r="G16" s="127"/>
      <c r="H16" s="128"/>
      <c r="I16" s="129"/>
      <c r="J16" s="125">
        <f>H16-I16</f>
        <v>0</v>
      </c>
      <c r="K16" s="58" t="e">
        <f>SUM(H16/I16)</f>
        <v>#DIV/0!</v>
      </c>
    </row>
    <row r="17" spans="3:11" ht="18.75">
      <c r="C17" s="15">
        <v>12</v>
      </c>
      <c r="D17" s="126" t="s">
        <v>123</v>
      </c>
      <c r="E17" s="126"/>
      <c r="F17" s="127"/>
      <c r="G17" s="127"/>
      <c r="H17" s="128"/>
      <c r="I17" s="129"/>
      <c r="J17" s="125">
        <f>H17-I17</f>
        <v>0</v>
      </c>
      <c r="K17" s="58" t="e">
        <f>SUM(H17/I17)</f>
        <v>#DIV/0!</v>
      </c>
    </row>
    <row r="18" spans="3:11" ht="18.75">
      <c r="C18" s="15">
        <v>13</v>
      </c>
      <c r="D18" s="126" t="s">
        <v>124</v>
      </c>
      <c r="E18" s="126"/>
      <c r="F18" s="127"/>
      <c r="G18" s="127"/>
      <c r="H18" s="128"/>
      <c r="I18" s="129"/>
      <c r="J18" s="125">
        <f>H18-I18</f>
        <v>0</v>
      </c>
      <c r="K18" s="58" t="e">
        <f>SUM(H18/I18)</f>
        <v>#DIV/0!</v>
      </c>
    </row>
    <row r="19" spans="3:11" ht="18.75">
      <c r="C19" s="15">
        <v>14</v>
      </c>
      <c r="D19" s="126" t="s">
        <v>125</v>
      </c>
      <c r="E19" s="126"/>
      <c r="F19" s="127"/>
      <c r="G19" s="127"/>
      <c r="H19" s="128"/>
      <c r="I19" s="129"/>
      <c r="J19" s="125">
        <f>H19-I19</f>
        <v>0</v>
      </c>
      <c r="K19" s="58" t="e">
        <f>SUM(H19/I19)</f>
        <v>#DIV/0!</v>
      </c>
    </row>
    <row r="20" spans="3:11" ht="18.75">
      <c r="C20" s="15">
        <v>15</v>
      </c>
      <c r="D20" s="126" t="s">
        <v>126</v>
      </c>
      <c r="E20" s="126"/>
      <c r="F20" s="127"/>
      <c r="G20" s="127"/>
      <c r="H20" s="128"/>
      <c r="I20" s="129"/>
      <c r="J20" s="125">
        <f>H20-I20</f>
        <v>0</v>
      </c>
      <c r="K20" s="58" t="e">
        <f>SUM(H20/I20)</f>
        <v>#DIV/0!</v>
      </c>
    </row>
    <row r="21" spans="3:11" ht="19.5" customHeight="1">
      <c r="C21" s="15">
        <v>16</v>
      </c>
      <c r="D21" s="126"/>
      <c r="E21" s="126"/>
      <c r="F21" s="127"/>
      <c r="G21" s="127"/>
      <c r="H21" s="128"/>
      <c r="I21" s="129"/>
      <c r="J21" s="125">
        <f>H21-I21</f>
        <v>0</v>
      </c>
      <c r="K21" s="58" t="e">
        <f>SUM(H21/I21)</f>
        <v>#DIV/0!</v>
      </c>
    </row>
    <row r="22" spans="3:11" ht="16.5" customHeight="1">
      <c r="C22" s="15"/>
      <c r="D22" s="126"/>
      <c r="E22" s="126"/>
      <c r="F22" s="127"/>
      <c r="G22" s="127"/>
      <c r="H22" s="128"/>
      <c r="I22" s="129"/>
      <c r="J22" s="125">
        <f>H22-I22</f>
        <v>0</v>
      </c>
      <c r="K22" s="58" t="e">
        <f>SUM(H22/I22)</f>
        <v>#DIV/0!</v>
      </c>
    </row>
    <row r="23" spans="3:11" ht="19.5" customHeight="1">
      <c r="C23" s="15">
        <v>17</v>
      </c>
      <c r="D23" s="126" t="s">
        <v>127</v>
      </c>
      <c r="E23" s="126"/>
      <c r="F23" s="127"/>
      <c r="G23" s="127"/>
      <c r="H23" s="128"/>
      <c r="I23" s="129"/>
      <c r="J23" s="125">
        <f>H23-I23</f>
        <v>0</v>
      </c>
      <c r="K23" s="58" t="e">
        <f>SUM(H23/I23)</f>
        <v>#DIV/0!</v>
      </c>
    </row>
    <row r="24" spans="3:11" ht="18.75">
      <c r="C24" s="15">
        <v>18</v>
      </c>
      <c r="D24" s="126" t="s">
        <v>128</v>
      </c>
      <c r="E24" s="126"/>
      <c r="F24" s="127"/>
      <c r="G24" s="127"/>
      <c r="H24" s="128"/>
      <c r="I24" s="129"/>
      <c r="J24" s="125">
        <f>H24-I24</f>
        <v>0</v>
      </c>
      <c r="K24" s="58" t="e">
        <f>SUM(H24/I24)</f>
        <v>#DIV/0!</v>
      </c>
    </row>
    <row r="25" spans="3:11" ht="18.75">
      <c r="C25" s="15">
        <v>19</v>
      </c>
      <c r="D25" s="126" t="s">
        <v>129</v>
      </c>
      <c r="E25" s="126"/>
      <c r="F25" s="127"/>
      <c r="G25" s="127"/>
      <c r="H25" s="128"/>
      <c r="I25" s="129"/>
      <c r="J25" s="125">
        <f>H25-I25</f>
        <v>0</v>
      </c>
      <c r="K25" s="58" t="e">
        <f>SUM(H25/I25)</f>
        <v>#DIV/0!</v>
      </c>
    </row>
    <row r="26" spans="3:11" ht="18.75">
      <c r="C26" s="15">
        <v>20</v>
      </c>
      <c r="D26" s="126" t="s">
        <v>130</v>
      </c>
      <c r="E26" s="126"/>
      <c r="F26" s="127"/>
      <c r="G26" s="127"/>
      <c r="H26" s="128"/>
      <c r="I26" s="129"/>
      <c r="J26" s="125">
        <f>H26-I26</f>
        <v>0</v>
      </c>
      <c r="K26" s="58" t="e">
        <f>SUM(H26/I26)</f>
        <v>#DIV/0!</v>
      </c>
    </row>
    <row r="27" spans="3:11" ht="18.75">
      <c r="C27" s="15">
        <v>21</v>
      </c>
      <c r="D27" s="126" t="s">
        <v>131</v>
      </c>
      <c r="E27" s="126"/>
      <c r="F27" s="127"/>
      <c r="G27" s="127"/>
      <c r="H27" s="128"/>
      <c r="I27" s="129"/>
      <c r="J27" s="125">
        <f>H27-I27</f>
        <v>0</v>
      </c>
      <c r="K27" s="58" t="e">
        <f>SUM(H27/I27)</f>
        <v>#DIV/0!</v>
      </c>
    </row>
    <row r="28" spans="3:11" ht="18.75">
      <c r="C28" s="15">
        <v>22</v>
      </c>
      <c r="D28" s="126" t="s">
        <v>132</v>
      </c>
      <c r="E28" s="126"/>
      <c r="F28" s="127"/>
      <c r="G28" s="127"/>
      <c r="H28" s="128"/>
      <c r="I28" s="129"/>
      <c r="J28" s="125">
        <f>H28-I28</f>
        <v>0</v>
      </c>
      <c r="K28" s="58" t="e">
        <f>SUM(H28/I28)</f>
        <v>#DIV/0!</v>
      </c>
    </row>
    <row r="29" spans="3:11" ht="18.75">
      <c r="C29" s="15">
        <v>23</v>
      </c>
      <c r="D29" s="126" t="s">
        <v>133</v>
      </c>
      <c r="E29" s="126"/>
      <c r="F29" s="127"/>
      <c r="G29" s="127"/>
      <c r="H29" s="128"/>
      <c r="I29" s="129"/>
      <c r="J29" s="125">
        <f>H29-I29</f>
        <v>0</v>
      </c>
      <c r="K29" s="58" t="e">
        <f>SUM(H29/I29)</f>
        <v>#DIV/0!</v>
      </c>
    </row>
    <row r="30" spans="3:11" ht="18.75">
      <c r="C30" s="15">
        <v>24</v>
      </c>
      <c r="D30" s="126" t="s">
        <v>134</v>
      </c>
      <c r="E30" s="126"/>
      <c r="F30" s="127"/>
      <c r="G30" s="127"/>
      <c r="H30" s="128"/>
      <c r="I30" s="129"/>
      <c r="J30" s="125">
        <f>H30-I30</f>
        <v>0</v>
      </c>
      <c r="K30" s="58" t="e">
        <f>SUM(H30/I30)</f>
        <v>#DIV/0!</v>
      </c>
    </row>
    <row r="31" spans="3:11" ht="18.75">
      <c r="C31" s="15">
        <v>25</v>
      </c>
      <c r="D31" s="126" t="s">
        <v>135</v>
      </c>
      <c r="E31" s="126"/>
      <c r="F31" s="127"/>
      <c r="G31" s="127"/>
      <c r="H31" s="128"/>
      <c r="I31" s="129"/>
      <c r="J31" s="125">
        <f>H31-I31</f>
        <v>0</v>
      </c>
      <c r="K31" s="58" t="e">
        <f>SUM(H31/I31)</f>
        <v>#DIV/0!</v>
      </c>
    </row>
    <row r="32" spans="3:11" ht="18.75">
      <c r="C32" s="15">
        <v>26</v>
      </c>
      <c r="D32" s="126" t="s">
        <v>136</v>
      </c>
      <c r="E32" s="126"/>
      <c r="F32" s="127"/>
      <c r="G32" s="127"/>
      <c r="H32" s="128"/>
      <c r="I32" s="129"/>
      <c r="J32" s="125">
        <f>H32-I32</f>
        <v>0</v>
      </c>
      <c r="K32" s="58" t="e">
        <f>SUM(H32/I32)</f>
        <v>#DIV/0!</v>
      </c>
    </row>
    <row r="33" spans="3:11" ht="18.75">
      <c r="C33" s="130">
        <v>27</v>
      </c>
      <c r="D33" s="126" t="s">
        <v>137</v>
      </c>
      <c r="E33" s="126"/>
      <c r="F33" s="127"/>
      <c r="G33" s="127"/>
      <c r="H33" s="128"/>
      <c r="I33" s="129"/>
      <c r="J33" s="125">
        <f>H33-I33</f>
        <v>0</v>
      </c>
      <c r="K33" s="58" t="e">
        <f>SUM(H33/I33)</f>
        <v>#DIV/0!</v>
      </c>
    </row>
    <row r="34" spans="3:11" ht="18.75">
      <c r="C34" s="15">
        <v>28</v>
      </c>
      <c r="D34" s="126" t="s">
        <v>138</v>
      </c>
      <c r="E34" s="126"/>
      <c r="F34" s="127"/>
      <c r="G34" s="127"/>
      <c r="H34" s="128"/>
      <c r="I34" s="129"/>
      <c r="J34" s="125">
        <f>H34-I34</f>
        <v>0</v>
      </c>
      <c r="K34" s="58" t="e">
        <f>SUM(H34/I34)</f>
        <v>#DIV/0!</v>
      </c>
    </row>
    <row r="35" spans="3:11" ht="18.75">
      <c r="C35" s="15">
        <v>29</v>
      </c>
      <c r="D35" s="126" t="s">
        <v>139</v>
      </c>
      <c r="E35" s="126"/>
      <c r="F35" s="127"/>
      <c r="G35" s="127"/>
      <c r="H35" s="128"/>
      <c r="I35" s="129"/>
      <c r="J35" s="125">
        <f>H35-I35</f>
        <v>0</v>
      </c>
      <c r="K35" s="58" t="e">
        <f>SUM(H35/I35)</f>
        <v>#DIV/0!</v>
      </c>
    </row>
    <row r="36" spans="3:11" ht="18.75">
      <c r="C36" s="15">
        <v>30</v>
      </c>
      <c r="D36" s="126" t="s">
        <v>140</v>
      </c>
      <c r="E36" s="126"/>
      <c r="F36" s="127"/>
      <c r="G36" s="127"/>
      <c r="H36" s="128"/>
      <c r="I36" s="129"/>
      <c r="J36" s="125">
        <f>H36-I36</f>
        <v>0</v>
      </c>
      <c r="K36" s="58" t="e">
        <f>SUM(H36/I36)</f>
        <v>#DIV/0!</v>
      </c>
    </row>
    <row r="37" spans="3:11" ht="18.75">
      <c r="C37" s="15">
        <v>31</v>
      </c>
      <c r="D37" s="126" t="s">
        <v>141</v>
      </c>
      <c r="E37" s="126"/>
      <c r="F37" s="127"/>
      <c r="G37" s="127"/>
      <c r="H37" s="128"/>
      <c r="I37" s="129"/>
      <c r="J37" s="125">
        <f>H37-I37</f>
        <v>0</v>
      </c>
      <c r="K37" s="58" t="e">
        <f>SUM(H37/I37)</f>
        <v>#DIV/0!</v>
      </c>
    </row>
    <row r="38" spans="3:11" ht="18.75">
      <c r="C38" s="15">
        <v>32</v>
      </c>
      <c r="D38" s="126" t="s">
        <v>142</v>
      </c>
      <c r="E38" s="126"/>
      <c r="F38" s="127"/>
      <c r="G38" s="127"/>
      <c r="H38" s="128"/>
      <c r="I38" s="129"/>
      <c r="J38" s="125">
        <f>H38-I38</f>
        <v>0</v>
      </c>
      <c r="K38" s="58" t="e">
        <f>SUM(H38/I38)</f>
        <v>#DIV/0!</v>
      </c>
    </row>
    <row r="39" spans="3:11" ht="18.75">
      <c r="C39" s="67">
        <v>33</v>
      </c>
      <c r="D39" s="126" t="s">
        <v>143</v>
      </c>
      <c r="E39" s="126"/>
      <c r="F39" s="127"/>
      <c r="G39" s="127"/>
      <c r="H39" s="128"/>
      <c r="I39" s="129"/>
      <c r="J39" s="125">
        <f>H39-I39</f>
        <v>0</v>
      </c>
      <c r="K39" s="58" t="e">
        <f>SUM(H39/I39)</f>
        <v>#DIV/0!</v>
      </c>
    </row>
    <row r="40" spans="3:11" ht="18.75">
      <c r="C40" s="67">
        <v>35</v>
      </c>
      <c r="D40" s="126" t="s">
        <v>144</v>
      </c>
      <c r="E40" s="126"/>
      <c r="F40" s="127"/>
      <c r="G40" s="127"/>
      <c r="H40" s="128"/>
      <c r="I40" s="129"/>
      <c r="J40" s="125">
        <f>H40-I40</f>
        <v>0</v>
      </c>
      <c r="K40" s="58" t="e">
        <f>SUM(H40/I40)</f>
        <v>#DIV/0!</v>
      </c>
    </row>
    <row r="41" spans="3:11" ht="18.75">
      <c r="C41" s="67">
        <v>36</v>
      </c>
      <c r="D41" s="126" t="s">
        <v>145</v>
      </c>
      <c r="E41" s="126"/>
      <c r="F41" s="127"/>
      <c r="G41" s="127"/>
      <c r="H41" s="128"/>
      <c r="I41" s="129"/>
      <c r="J41" s="125">
        <f>H41-I41</f>
        <v>0</v>
      </c>
      <c r="K41" s="58" t="e">
        <f>SUM(H41/I41)</f>
        <v>#DIV/0!</v>
      </c>
    </row>
    <row r="42" spans="3:11" ht="18.75">
      <c r="C42" s="67">
        <v>37</v>
      </c>
      <c r="D42" s="126" t="s">
        <v>146</v>
      </c>
      <c r="E42" s="126"/>
      <c r="F42" s="127"/>
      <c r="G42" s="127"/>
      <c r="H42" s="128"/>
      <c r="I42" s="129"/>
      <c r="J42" s="125">
        <f>H42-I42</f>
        <v>0</v>
      </c>
      <c r="K42" s="58" t="e">
        <f>SUM(H42/I42)</f>
        <v>#DIV/0!</v>
      </c>
    </row>
    <row r="43" spans="3:11" ht="18.75">
      <c r="C43" s="67">
        <v>38</v>
      </c>
      <c r="D43" s="126" t="s">
        <v>147</v>
      </c>
      <c r="E43" s="126"/>
      <c r="F43" s="127"/>
      <c r="G43" s="127"/>
      <c r="H43" s="128"/>
      <c r="I43" s="129"/>
      <c r="J43" s="125">
        <f>H43-I43</f>
        <v>0</v>
      </c>
      <c r="K43" s="58" t="e">
        <f>SUM(H43/I43)</f>
        <v>#DIV/0!</v>
      </c>
    </row>
    <row r="44" spans="3:11" ht="18.75">
      <c r="C44" s="67">
        <v>39</v>
      </c>
      <c r="D44" s="126" t="s">
        <v>148</v>
      </c>
      <c r="E44" s="126"/>
      <c r="F44" s="127"/>
      <c r="G44" s="127"/>
      <c r="H44" s="128"/>
      <c r="I44" s="129"/>
      <c r="J44" s="125">
        <f>H44-I44</f>
        <v>0</v>
      </c>
      <c r="K44" s="58" t="e">
        <f>SUM(H44/I44)</f>
        <v>#DIV/0!</v>
      </c>
    </row>
    <row r="45" spans="3:11" ht="18.75">
      <c r="C45" s="67">
        <v>40</v>
      </c>
      <c r="D45" s="126" t="s">
        <v>149</v>
      </c>
      <c r="E45" s="126"/>
      <c r="F45" s="127"/>
      <c r="G45" s="127"/>
      <c r="H45" s="128"/>
      <c r="I45" s="129"/>
      <c r="J45" s="125">
        <f>H45-I45</f>
        <v>0</v>
      </c>
      <c r="K45" s="58" t="e">
        <f>SUM(H45/I45)</f>
        <v>#DIV/0!</v>
      </c>
    </row>
    <row r="46" spans="3:11" ht="18.75">
      <c r="C46" s="67">
        <v>41</v>
      </c>
      <c r="D46" s="126" t="s">
        <v>150</v>
      </c>
      <c r="E46" s="126"/>
      <c r="F46" s="127"/>
      <c r="G46" s="127"/>
      <c r="H46" s="128"/>
      <c r="I46" s="129"/>
      <c r="J46" s="125">
        <f>H46-I46</f>
        <v>0</v>
      </c>
      <c r="K46" s="58" t="e">
        <f>SUM(H46/I46)</f>
        <v>#DIV/0!</v>
      </c>
    </row>
    <row r="47" spans="3:11" ht="18.75">
      <c r="C47" s="130">
        <v>42</v>
      </c>
      <c r="D47" s="126" t="s">
        <v>151</v>
      </c>
      <c r="E47" s="126"/>
      <c r="F47" s="127"/>
      <c r="G47" s="127"/>
      <c r="H47" s="128"/>
      <c r="I47" s="129"/>
      <c r="J47" s="125">
        <f>H47-I47</f>
        <v>0</v>
      </c>
      <c r="K47" s="58" t="e">
        <f>SUM(H47/I47)</f>
        <v>#DIV/0!</v>
      </c>
    </row>
    <row r="48" spans="3:11" ht="18.75">
      <c r="C48" s="67">
        <v>43</v>
      </c>
      <c r="D48" s="126" t="s">
        <v>152</v>
      </c>
      <c r="E48" s="126"/>
      <c r="F48" s="127"/>
      <c r="G48" s="127"/>
      <c r="H48" s="128"/>
      <c r="I48" s="129"/>
      <c r="J48" s="125">
        <f>H48-I48</f>
        <v>0</v>
      </c>
      <c r="K48" s="58" t="e">
        <f>SUM(H48/I48)</f>
        <v>#DIV/0!</v>
      </c>
    </row>
    <row r="49" spans="3:11" ht="18.75">
      <c r="C49" s="67"/>
      <c r="D49" s="126"/>
      <c r="E49" s="126"/>
      <c r="F49" s="127"/>
      <c r="G49" s="127"/>
      <c r="H49" s="128"/>
      <c r="I49" s="129"/>
      <c r="J49" s="131">
        <f>H49-I49</f>
        <v>0</v>
      </c>
      <c r="K49" s="14" t="e">
        <f>SUM(H49/I49)</f>
        <v>#DIV/0!</v>
      </c>
    </row>
    <row r="50" spans="3:11" ht="18.75">
      <c r="C50" s="67"/>
      <c r="D50" s="126"/>
      <c r="E50" s="126"/>
      <c r="F50" s="127"/>
      <c r="G50" s="127"/>
      <c r="H50" s="128"/>
      <c r="I50" s="129"/>
      <c r="J50" s="131">
        <f>H50-I50</f>
        <v>0</v>
      </c>
      <c r="K50" s="14" t="e">
        <f>SUM(H50/I50)</f>
        <v>#DIV/0!</v>
      </c>
    </row>
    <row r="51" spans="3:11" ht="18.75">
      <c r="C51" s="67"/>
      <c r="D51" s="126"/>
      <c r="E51" s="126"/>
      <c r="F51" s="126"/>
      <c r="G51" s="127"/>
      <c r="H51" s="128"/>
      <c r="I51" s="129"/>
      <c r="J51" s="131">
        <f>H51-I51</f>
        <v>0</v>
      </c>
      <c r="K51" s="14" t="e">
        <f>SUM(H51/I51)</f>
        <v>#DIV/0!</v>
      </c>
    </row>
    <row r="52" spans="3:11" ht="18.75">
      <c r="C52" s="67"/>
      <c r="D52" s="126"/>
      <c r="E52" s="126"/>
      <c r="F52" s="126"/>
      <c r="G52" s="127"/>
      <c r="H52" s="128"/>
      <c r="I52" s="129"/>
      <c r="J52" s="131">
        <f>H52-I52</f>
        <v>0</v>
      </c>
      <c r="K52" s="14" t="e">
        <f>SUM(H52/I52)</f>
        <v>#DIV/0!</v>
      </c>
    </row>
    <row r="53" spans="3:11" ht="18.75">
      <c r="C53" s="130"/>
      <c r="D53" s="126"/>
      <c r="E53" s="126"/>
      <c r="F53" s="126"/>
      <c r="G53" s="127"/>
      <c r="H53" s="128"/>
      <c r="I53" s="129"/>
      <c r="J53" s="131">
        <f>H53-I53</f>
        <v>0</v>
      </c>
      <c r="K53" s="14" t="e">
        <f>SUM(H53/I53)</f>
        <v>#DIV/0!</v>
      </c>
    </row>
    <row r="54" spans="3:11" ht="18.75">
      <c r="C54" s="15"/>
      <c r="D54" s="126"/>
      <c r="E54" s="126"/>
      <c r="F54" s="126"/>
      <c r="G54" s="127"/>
      <c r="H54" s="128"/>
      <c r="I54" s="129"/>
      <c r="J54" s="131">
        <f>H54-I54</f>
        <v>0</v>
      </c>
      <c r="K54" s="14" t="e">
        <f>SUM(H54/I54)</f>
        <v>#DIV/0!</v>
      </c>
    </row>
    <row r="55" spans="3:11" ht="18.75">
      <c r="C55" s="130"/>
      <c r="D55" s="126"/>
      <c r="E55" s="126"/>
      <c r="F55" s="126"/>
      <c r="G55" s="127"/>
      <c r="H55" s="128"/>
      <c r="I55" s="129"/>
      <c r="J55" s="131">
        <f>H55-I55</f>
        <v>0</v>
      </c>
      <c r="K55" s="14" t="e">
        <f>SUM(H55/I55)</f>
        <v>#DIV/0!</v>
      </c>
    </row>
    <row r="56" spans="3:11" ht="18.75">
      <c r="C56" s="15"/>
      <c r="D56" s="126"/>
      <c r="E56" s="126"/>
      <c r="F56" s="126"/>
      <c r="G56" s="127"/>
      <c r="H56" s="128"/>
      <c r="I56" s="129"/>
      <c r="J56" s="131">
        <f>H56-I56</f>
        <v>0</v>
      </c>
      <c r="K56" s="14" t="e">
        <f>SUM(H56/I56)</f>
        <v>#DIV/0!</v>
      </c>
    </row>
    <row r="57" spans="3:11" ht="18.75">
      <c r="C57" s="15"/>
      <c r="D57" s="126"/>
      <c r="E57" s="126"/>
      <c r="F57" s="126"/>
      <c r="G57" s="127"/>
      <c r="H57" s="128"/>
      <c r="I57" s="129"/>
      <c r="J57" s="131">
        <f>H57-I57</f>
        <v>0</v>
      </c>
      <c r="K57" s="14" t="e">
        <f>SUM(H57/I57)</f>
        <v>#DIV/0!</v>
      </c>
    </row>
    <row r="58" spans="3:11" ht="18.75">
      <c r="C58" s="15"/>
      <c r="D58" s="126"/>
      <c r="E58" s="126"/>
      <c r="F58" s="126"/>
      <c r="G58" s="127"/>
      <c r="H58" s="128"/>
      <c r="I58" s="129"/>
      <c r="J58" s="125">
        <f>H58-I58</f>
        <v>0</v>
      </c>
      <c r="K58" s="58" t="e">
        <f>SUM(H58/I58)</f>
        <v>#DIV/0!</v>
      </c>
    </row>
    <row r="59" spans="3:11" ht="21" customHeight="1">
      <c r="C59" s="15"/>
      <c r="D59" s="126"/>
      <c r="E59" s="126"/>
      <c r="F59" s="126"/>
      <c r="G59" s="127"/>
      <c r="H59" s="128"/>
      <c r="I59" s="129"/>
      <c r="J59" s="125">
        <f>H59-I59</f>
        <v>0</v>
      </c>
      <c r="K59" s="58" t="e">
        <f>SUM(H59/I59)</f>
        <v>#DIV/0!</v>
      </c>
    </row>
    <row r="60" spans="3:11" ht="0.75" customHeight="1" thickBot="1">
      <c r="C60" s="130"/>
      <c r="D60" s="126"/>
      <c r="E60" s="126"/>
      <c r="F60" s="126"/>
      <c r="G60" s="127"/>
      <c r="H60" s="128"/>
      <c r="I60" s="129"/>
      <c r="J60" s="125">
        <f>H60-I60</f>
        <v>0</v>
      </c>
      <c r="K60" s="58" t="e">
        <f>SUM(H60/I60)</f>
        <v>#DIV/0!</v>
      </c>
    </row>
    <row r="61" spans="3:11" ht="18.75" hidden="1">
      <c r="C61" s="15"/>
      <c r="D61" s="126"/>
      <c r="E61" s="126"/>
      <c r="F61" s="126"/>
      <c r="G61" s="127"/>
      <c r="H61" s="128"/>
      <c r="I61" s="129"/>
      <c r="J61" s="125">
        <f>H61-I61</f>
        <v>0</v>
      </c>
      <c r="K61" s="58" t="e">
        <f>SUM(H61/I61)</f>
        <v>#DIV/0!</v>
      </c>
    </row>
    <row r="62" spans="3:11" ht="18.75" hidden="1">
      <c r="C62" s="15"/>
      <c r="D62" s="126"/>
      <c r="E62" s="126"/>
      <c r="F62" s="126"/>
      <c r="G62" s="127"/>
      <c r="H62" s="128"/>
      <c r="I62" s="129"/>
      <c r="J62" s="125">
        <f>H62-I62</f>
        <v>0</v>
      </c>
      <c r="K62" s="58" t="e">
        <f>SUM(H62/I62)</f>
        <v>#DIV/0!</v>
      </c>
    </row>
    <row r="63" spans="3:11" ht="18.75" hidden="1">
      <c r="C63" s="132"/>
      <c r="D63" s="133"/>
      <c r="E63" s="133"/>
      <c r="F63" s="133"/>
      <c r="G63" s="134"/>
      <c r="H63" s="135"/>
      <c r="I63" s="136"/>
      <c r="J63" s="125">
        <f>H63-I63</f>
        <v>0</v>
      </c>
      <c r="K63" s="58" t="e">
        <f>SUM(H63/I63)</f>
        <v>#DIV/0!</v>
      </c>
    </row>
    <row r="64" spans="1:11" ht="18" customHeight="1" thickBot="1">
      <c r="A64" s="137"/>
      <c r="B64" s="138"/>
      <c r="C64" s="139"/>
      <c r="D64" s="140" t="s">
        <v>153</v>
      </c>
      <c r="E64" s="140"/>
      <c r="F64" s="140"/>
      <c r="G64" s="141"/>
      <c r="H64" s="142">
        <f>SUM(H5:H63)</f>
        <v>0</v>
      </c>
      <c r="I64" s="143">
        <f>SUM(I5:I63)</f>
        <v>0</v>
      </c>
      <c r="J64" s="124">
        <f>H64-I64</f>
        <v>0</v>
      </c>
      <c r="K64" s="144" t="e">
        <f>SUM(H64/I64)</f>
        <v>#DIV/0!</v>
      </c>
    </row>
    <row r="65" spans="3:11" ht="18.75" hidden="1">
      <c r="C65" s="11"/>
      <c r="D65" s="145" t="s">
        <v>154</v>
      </c>
      <c r="E65" s="145"/>
      <c r="F65" s="145"/>
      <c r="G65" s="146"/>
      <c r="H65" s="123"/>
      <c r="I65" s="11"/>
      <c r="J65" s="124">
        <f>H65-I65</f>
        <v>0</v>
      </c>
      <c r="K65" s="144" t="e">
        <f>SUM(H65/I65)</f>
        <v>#DIV/0!</v>
      </c>
    </row>
    <row r="66" spans="3:11" ht="18.75" hidden="1">
      <c r="C66" s="15"/>
      <c r="D66" s="147"/>
      <c r="E66" s="147"/>
      <c r="F66" s="147"/>
      <c r="G66" s="148"/>
      <c r="H66" s="128"/>
      <c r="I66" s="15"/>
      <c r="J66" s="124">
        <f>H66-I66</f>
        <v>0</v>
      </c>
      <c r="K66" s="144" t="e">
        <f>SUM(H66/I66)</f>
        <v>#DIV/0!</v>
      </c>
    </row>
    <row r="67" spans="3:11" ht="18.75" hidden="1">
      <c r="C67" s="15"/>
      <c r="D67" s="147" t="s">
        <v>155</v>
      </c>
      <c r="E67" s="147"/>
      <c r="F67" s="147"/>
      <c r="G67" s="148"/>
      <c r="H67" s="128"/>
      <c r="I67" s="15"/>
      <c r="J67" s="124">
        <f>H67-I67</f>
        <v>0</v>
      </c>
      <c r="K67" s="144" t="e">
        <f>SUM(H67/I67)</f>
        <v>#DIV/0!</v>
      </c>
    </row>
    <row r="68" spans="3:11" ht="18.75" hidden="1">
      <c r="C68" s="15"/>
      <c r="D68" s="147" t="s">
        <v>156</v>
      </c>
      <c r="E68" s="147"/>
      <c r="F68" s="147"/>
      <c r="G68" s="148"/>
      <c r="H68" s="128"/>
      <c r="I68" s="15"/>
      <c r="J68" s="124">
        <f>H68-I68</f>
        <v>0</v>
      </c>
      <c r="K68" s="144" t="e">
        <f>SUM(H68/I68)</f>
        <v>#DIV/0!</v>
      </c>
    </row>
    <row r="69" spans="3:11" ht="18.75" hidden="1">
      <c r="C69" s="15"/>
      <c r="D69" s="147" t="s">
        <v>157</v>
      </c>
      <c r="E69" s="147"/>
      <c r="F69" s="147"/>
      <c r="G69" s="148"/>
      <c r="H69" s="128"/>
      <c r="I69" s="15"/>
      <c r="J69" s="124">
        <f>H69-I69</f>
        <v>0</v>
      </c>
      <c r="K69" s="144" t="e">
        <f>SUM(H69/I69)</f>
        <v>#DIV/0!</v>
      </c>
    </row>
    <row r="70" spans="3:11" ht="18.75" hidden="1">
      <c r="C70" s="15"/>
      <c r="D70" s="147" t="s">
        <v>158</v>
      </c>
      <c r="E70" s="147"/>
      <c r="F70" s="147"/>
      <c r="G70" s="148"/>
      <c r="H70" s="128"/>
      <c r="I70" s="15"/>
      <c r="J70" s="124">
        <f>H70-I70</f>
        <v>0</v>
      </c>
      <c r="K70" s="144" t="e">
        <f>SUM(H70/I70)</f>
        <v>#DIV/0!</v>
      </c>
    </row>
    <row r="71" spans="3:11" ht="18.75" hidden="1">
      <c r="C71" s="15"/>
      <c r="D71" s="147" t="s">
        <v>159</v>
      </c>
      <c r="E71" s="147"/>
      <c r="F71" s="147"/>
      <c r="G71" s="148"/>
      <c r="H71" s="128"/>
      <c r="I71" s="15"/>
      <c r="J71" s="124">
        <f>H71-I71</f>
        <v>0</v>
      </c>
      <c r="K71" s="144" t="e">
        <f>SUM(H71/I71)</f>
        <v>#DIV/0!</v>
      </c>
    </row>
    <row r="72" spans="3:11" ht="18.75" hidden="1">
      <c r="C72" s="15"/>
      <c r="D72" s="147" t="s">
        <v>160</v>
      </c>
      <c r="E72" s="147"/>
      <c r="F72" s="147"/>
      <c r="G72" s="148"/>
      <c r="H72" s="128"/>
      <c r="I72" s="15"/>
      <c r="J72" s="124">
        <f>H72-I72</f>
        <v>0</v>
      </c>
      <c r="K72" s="144" t="e">
        <f>SUM(H72/I72)</f>
        <v>#DIV/0!</v>
      </c>
    </row>
    <row r="73" spans="3:11" ht="18.75" hidden="1">
      <c r="C73" s="15"/>
      <c r="D73" s="149" t="s">
        <v>161</v>
      </c>
      <c r="E73" s="149"/>
      <c r="F73" s="149"/>
      <c r="G73" s="150"/>
      <c r="H73" s="151"/>
      <c r="I73" s="15"/>
      <c r="J73" s="124">
        <f>H73-I73</f>
        <v>0</v>
      </c>
      <c r="K73" s="144" t="e">
        <f>SUM(H73/I73)</f>
        <v>#DIV/0!</v>
      </c>
    </row>
    <row r="74" spans="3:11" ht="18.75">
      <c r="C74" s="15">
        <v>44</v>
      </c>
      <c r="D74" s="147" t="s">
        <v>162</v>
      </c>
      <c r="E74" s="147"/>
      <c r="F74" s="147"/>
      <c r="G74" s="152"/>
      <c r="H74" s="128"/>
      <c r="I74" s="129"/>
      <c r="J74" s="153">
        <f>H74-I74</f>
        <v>0</v>
      </c>
      <c r="K74" s="154" t="e">
        <f>SUM(H74/I74)</f>
        <v>#DIV/0!</v>
      </c>
    </row>
    <row r="75" spans="3:11" ht="18.75">
      <c r="C75" s="15">
        <v>45</v>
      </c>
      <c r="D75" s="147" t="s">
        <v>155</v>
      </c>
      <c r="E75" s="147"/>
      <c r="F75" s="147"/>
      <c r="G75" s="152"/>
      <c r="H75" s="128"/>
      <c r="I75" s="129"/>
      <c r="J75" s="153">
        <f>H75-I75</f>
        <v>0</v>
      </c>
      <c r="K75" s="154" t="e">
        <f>SUM(H75/I75)</f>
        <v>#DIV/0!</v>
      </c>
    </row>
    <row r="76" spans="3:11" ht="18.75">
      <c r="C76" s="15">
        <v>46</v>
      </c>
      <c r="D76" s="147" t="s">
        <v>163</v>
      </c>
      <c r="E76" s="147"/>
      <c r="F76" s="147"/>
      <c r="G76" s="152"/>
      <c r="H76" s="128"/>
      <c r="I76" s="129"/>
      <c r="J76" s="153">
        <f>H76-I76</f>
        <v>0</v>
      </c>
      <c r="K76" s="154" t="e">
        <f>SUM(H76/I76)</f>
        <v>#DIV/0!</v>
      </c>
    </row>
    <row r="77" spans="3:11" ht="18.75">
      <c r="C77" s="15">
        <v>47</v>
      </c>
      <c r="D77" s="147" t="s">
        <v>164</v>
      </c>
      <c r="E77" s="147"/>
      <c r="F77" s="147"/>
      <c r="G77" s="152"/>
      <c r="H77" s="128"/>
      <c r="I77" s="129"/>
      <c r="J77" s="153">
        <f>H77-I77</f>
        <v>0</v>
      </c>
      <c r="K77" s="154" t="e">
        <f>SUM(H77/I77)</f>
        <v>#DIV/0!</v>
      </c>
    </row>
    <row r="78" spans="3:11" ht="18.75" customHeight="1">
      <c r="C78" s="15">
        <v>48</v>
      </c>
      <c r="D78" s="147" t="s">
        <v>165</v>
      </c>
      <c r="E78" s="147"/>
      <c r="F78" s="147"/>
      <c r="G78" s="152"/>
      <c r="H78" s="128"/>
      <c r="I78" s="129"/>
      <c r="J78" s="153">
        <f>H78-I78</f>
        <v>0</v>
      </c>
      <c r="K78" s="154" t="e">
        <f>SUM(H78/I78)</f>
        <v>#DIV/0!</v>
      </c>
    </row>
    <row r="79" spans="3:11" ht="18.75" hidden="1">
      <c r="C79" s="15"/>
      <c r="D79" s="147"/>
      <c r="E79" s="147"/>
      <c r="F79" s="147"/>
      <c r="G79" s="152"/>
      <c r="H79" s="128"/>
      <c r="I79" s="129"/>
      <c r="J79" s="153">
        <f>H79-I79</f>
        <v>0</v>
      </c>
      <c r="K79" s="154" t="e">
        <f>SUM(H79/I79)</f>
        <v>#DIV/0!</v>
      </c>
    </row>
    <row r="80" spans="3:11" ht="21.75" customHeight="1">
      <c r="C80" s="15">
        <v>49</v>
      </c>
      <c r="D80" s="147" t="s">
        <v>128</v>
      </c>
      <c r="E80" s="147"/>
      <c r="F80" s="147"/>
      <c r="G80" s="152"/>
      <c r="H80" s="128"/>
      <c r="I80" s="129"/>
      <c r="J80" s="153">
        <f>H80-I80</f>
        <v>0</v>
      </c>
      <c r="K80" s="154" t="e">
        <f>SUM(H80/I80)</f>
        <v>#DIV/0!</v>
      </c>
    </row>
    <row r="81" spans="3:11" ht="14.25" customHeight="1">
      <c r="C81" s="15">
        <v>50</v>
      </c>
      <c r="D81" s="147"/>
      <c r="E81" s="147"/>
      <c r="F81" s="147"/>
      <c r="G81" s="152"/>
      <c r="H81" s="128"/>
      <c r="I81" s="129"/>
      <c r="J81" s="153">
        <f>H81-I81</f>
        <v>0</v>
      </c>
      <c r="K81" s="154" t="e">
        <f>SUM(H81/I81)</f>
        <v>#DIV/0!</v>
      </c>
    </row>
    <row r="82" spans="3:11" ht="18.75">
      <c r="C82" s="15">
        <v>51</v>
      </c>
      <c r="D82" s="147" t="s">
        <v>166</v>
      </c>
      <c r="E82" s="147"/>
      <c r="F82" s="147"/>
      <c r="G82" s="152"/>
      <c r="H82" s="128"/>
      <c r="I82" s="129"/>
      <c r="J82" s="153">
        <f>H82-I82</f>
        <v>0</v>
      </c>
      <c r="K82" s="154" t="e">
        <f>SUM(H82/I82)</f>
        <v>#DIV/0!</v>
      </c>
    </row>
    <row r="83" spans="3:11" ht="18.75">
      <c r="C83" s="15">
        <v>52</v>
      </c>
      <c r="D83" s="147" t="s">
        <v>167</v>
      </c>
      <c r="E83" s="147"/>
      <c r="F83" s="147"/>
      <c r="G83" s="152"/>
      <c r="H83" s="128"/>
      <c r="I83" s="129"/>
      <c r="J83" s="153">
        <f>H83-I83</f>
        <v>0</v>
      </c>
      <c r="K83" s="154" t="e">
        <f>SUM(H83/I83)</f>
        <v>#DIV/0!</v>
      </c>
    </row>
    <row r="84" spans="3:11" ht="18.75">
      <c r="C84" s="15">
        <v>53</v>
      </c>
      <c r="D84" s="147" t="s">
        <v>159</v>
      </c>
      <c r="E84" s="147"/>
      <c r="F84" s="147"/>
      <c r="G84" s="152"/>
      <c r="H84" s="128"/>
      <c r="I84" s="129"/>
      <c r="J84" s="153">
        <f>H84-I84</f>
        <v>0</v>
      </c>
      <c r="K84" s="154" t="e">
        <f>SUM(H84/I84)</f>
        <v>#DIV/0!</v>
      </c>
    </row>
    <row r="85" spans="3:11" ht="18.75">
      <c r="C85" s="15">
        <v>54</v>
      </c>
      <c r="D85" s="147" t="s">
        <v>160</v>
      </c>
      <c r="E85" s="147"/>
      <c r="F85" s="147"/>
      <c r="G85" s="152"/>
      <c r="H85" s="128"/>
      <c r="I85" s="136"/>
      <c r="J85" s="153">
        <f>H85-I85</f>
        <v>0</v>
      </c>
      <c r="K85" s="154" t="e">
        <f>SUM(H85/I85)</f>
        <v>#DIV/0!</v>
      </c>
    </row>
    <row r="86" spans="3:11" ht="18.75">
      <c r="C86" s="15"/>
      <c r="D86" s="155" t="s">
        <v>168</v>
      </c>
      <c r="E86" s="155"/>
      <c r="F86" s="155"/>
      <c r="G86" s="156"/>
      <c r="H86" s="157">
        <f>SUM(H74:H85)</f>
        <v>0</v>
      </c>
      <c r="I86" s="157">
        <f>SUM(I74:I85)</f>
        <v>0</v>
      </c>
      <c r="J86" s="124">
        <f>H86-I86</f>
        <v>0</v>
      </c>
      <c r="K86" s="144" t="e">
        <f>SUM(H86/I86)</f>
        <v>#DIV/0!</v>
      </c>
    </row>
    <row r="87" spans="3:11" ht="0.75" customHeight="1">
      <c r="C87" s="15"/>
      <c r="D87" s="155"/>
      <c r="E87" s="155"/>
      <c r="F87" s="155"/>
      <c r="G87" s="156"/>
      <c r="H87" s="128"/>
      <c r="I87" s="11"/>
      <c r="J87" s="124">
        <f>H87-I87</f>
        <v>0</v>
      </c>
      <c r="K87" s="144" t="e">
        <f>SUM(H87/I87)</f>
        <v>#DIV/0!</v>
      </c>
    </row>
    <row r="88" spans="3:11" ht="18.75">
      <c r="C88" s="15">
        <v>55</v>
      </c>
      <c r="D88" s="147" t="s">
        <v>169</v>
      </c>
      <c r="E88" s="147"/>
      <c r="F88" s="147"/>
      <c r="G88" s="152"/>
      <c r="H88" s="128"/>
      <c r="I88" s="158"/>
      <c r="J88" s="153">
        <f>H88-I88</f>
        <v>0</v>
      </c>
      <c r="K88" s="154" t="e">
        <f>SUM(H88/I88)</f>
        <v>#DIV/0!</v>
      </c>
    </row>
    <row r="89" spans="3:11" ht="0.75" customHeight="1">
      <c r="C89" s="15">
        <v>56</v>
      </c>
      <c r="D89" s="147"/>
      <c r="E89" s="147"/>
      <c r="F89" s="147"/>
      <c r="G89" s="152"/>
      <c r="H89" s="128"/>
      <c r="I89" s="158"/>
      <c r="J89" s="153">
        <f>H89-I89</f>
        <v>0</v>
      </c>
      <c r="K89" s="154" t="e">
        <f>SUM(H89/I89)</f>
        <v>#DIV/0!</v>
      </c>
    </row>
    <row r="90" spans="3:11" ht="18.75">
      <c r="C90" s="15">
        <v>57</v>
      </c>
      <c r="D90" s="147" t="s">
        <v>155</v>
      </c>
      <c r="E90" s="147"/>
      <c r="F90" s="147"/>
      <c r="G90" s="152"/>
      <c r="H90" s="128"/>
      <c r="I90" s="159"/>
      <c r="J90" s="153">
        <f>H90-I90</f>
        <v>0</v>
      </c>
      <c r="K90" s="154" t="e">
        <f>SUM(H90/I90)</f>
        <v>#DIV/0!</v>
      </c>
    </row>
    <row r="91" spans="3:11" ht="18.75" hidden="1">
      <c r="C91" s="15"/>
      <c r="D91" s="160"/>
      <c r="E91" s="160"/>
      <c r="F91" s="160"/>
      <c r="G91" s="152"/>
      <c r="H91" s="128"/>
      <c r="I91" s="159"/>
      <c r="J91" s="153">
        <f>H91-I91</f>
        <v>0</v>
      </c>
      <c r="K91" s="154" t="e">
        <f>SUM(H91/I91)</f>
        <v>#DIV/0!</v>
      </c>
    </row>
    <row r="92" spans="3:11" ht="18.75">
      <c r="C92" s="15">
        <v>58</v>
      </c>
      <c r="D92" s="147" t="s">
        <v>170</v>
      </c>
      <c r="E92" s="147"/>
      <c r="F92" s="147"/>
      <c r="G92" s="152"/>
      <c r="H92" s="128"/>
      <c r="I92" s="159"/>
      <c r="J92" s="153">
        <f>H92-I92</f>
        <v>0</v>
      </c>
      <c r="K92" s="154" t="e">
        <f>SUM(H92/I92)</f>
        <v>#DIV/0!</v>
      </c>
    </row>
    <row r="93" spans="3:11" ht="18.75">
      <c r="C93" s="15">
        <v>59</v>
      </c>
      <c r="D93" s="147" t="s">
        <v>16</v>
      </c>
      <c r="E93" s="147"/>
      <c r="F93" s="147"/>
      <c r="G93" s="152"/>
      <c r="H93" s="128"/>
      <c r="I93" s="159"/>
      <c r="J93" s="153">
        <f>H93-I93</f>
        <v>0</v>
      </c>
      <c r="K93" s="154" t="e">
        <f>SUM(H93/I93)</f>
        <v>#DIV/0!</v>
      </c>
    </row>
    <row r="94" spans="3:11" ht="18.75">
      <c r="C94" s="15">
        <v>60</v>
      </c>
      <c r="D94" s="147" t="s">
        <v>143</v>
      </c>
      <c r="E94" s="161"/>
      <c r="F94" s="161"/>
      <c r="G94" s="148"/>
      <c r="H94" s="128"/>
      <c r="I94" s="159"/>
      <c r="J94" s="153">
        <f>H94-I94</f>
        <v>0</v>
      </c>
      <c r="K94" s="154" t="e">
        <f>SUM(H94/I94)</f>
        <v>#DIV/0!</v>
      </c>
    </row>
    <row r="95" spans="3:11" ht="18.75">
      <c r="C95" s="15">
        <v>61</v>
      </c>
      <c r="D95" s="147" t="s">
        <v>171</v>
      </c>
      <c r="E95" s="161"/>
      <c r="F95" s="161"/>
      <c r="G95" s="148"/>
      <c r="H95" s="128"/>
      <c r="I95" s="159"/>
      <c r="J95" s="153">
        <f>H95-I95</f>
        <v>0</v>
      </c>
      <c r="K95" s="154" t="e">
        <f>SUM(H95/I95)</f>
        <v>#DIV/0!</v>
      </c>
    </row>
    <row r="96" spans="3:11" ht="18.75">
      <c r="C96" s="15">
        <v>62</v>
      </c>
      <c r="D96" s="147" t="s">
        <v>172</v>
      </c>
      <c r="E96" s="161"/>
      <c r="F96" s="161"/>
      <c r="G96" s="148"/>
      <c r="H96" s="128"/>
      <c r="I96" s="159"/>
      <c r="J96" s="153">
        <f>H96-I96</f>
        <v>0</v>
      </c>
      <c r="K96" s="154" t="e">
        <f>SUM(H96/I96)</f>
        <v>#DIV/0!</v>
      </c>
    </row>
    <row r="97" spans="3:11" ht="18.75">
      <c r="C97" s="15">
        <v>63</v>
      </c>
      <c r="D97" s="147" t="s">
        <v>173</v>
      </c>
      <c r="E97" s="161"/>
      <c r="F97" s="161"/>
      <c r="G97" s="148"/>
      <c r="H97" s="128"/>
      <c r="I97" s="159"/>
      <c r="J97" s="153">
        <f>H97-I97</f>
        <v>0</v>
      </c>
      <c r="K97" s="154" t="e">
        <f>SUM(H97/I97)</f>
        <v>#DIV/0!</v>
      </c>
    </row>
    <row r="98" spans="3:11" ht="18.75">
      <c r="C98" s="15">
        <v>64</v>
      </c>
      <c r="D98" s="147" t="s">
        <v>174</v>
      </c>
      <c r="E98" s="161"/>
      <c r="F98" s="161"/>
      <c r="G98" s="148"/>
      <c r="H98" s="128"/>
      <c r="I98" s="159"/>
      <c r="J98" s="153">
        <f>H98-I98</f>
        <v>0</v>
      </c>
      <c r="K98" s="154" t="e">
        <f>SUM(H98/I98)</f>
        <v>#DIV/0!</v>
      </c>
    </row>
    <row r="99" spans="3:11" ht="19.5" thickBot="1">
      <c r="C99" s="15">
        <v>65</v>
      </c>
      <c r="D99" s="147" t="s">
        <v>160</v>
      </c>
      <c r="E99" s="161"/>
      <c r="F99" s="161"/>
      <c r="G99" s="148"/>
      <c r="H99" s="135"/>
      <c r="I99" s="162"/>
      <c r="J99" s="153">
        <f>H99-I99</f>
        <v>0</v>
      </c>
      <c r="K99" s="154" t="e">
        <f>SUM(H99/I99)</f>
        <v>#DIV/0!</v>
      </c>
    </row>
    <row r="100" spans="3:11" ht="18" customHeight="1" thickBot="1">
      <c r="C100" s="15"/>
      <c r="D100" s="163" t="s">
        <v>175</v>
      </c>
      <c r="E100" s="163"/>
      <c r="F100" s="163"/>
      <c r="G100" s="164"/>
      <c r="H100" s="165"/>
      <c r="I100" s="165">
        <f>SUM(I88:I99)</f>
        <v>0</v>
      </c>
      <c r="J100" s="124">
        <f>H100-I100</f>
        <v>0</v>
      </c>
      <c r="K100" s="144" t="e">
        <f>SUM(H100/I100)</f>
        <v>#DIV/0!</v>
      </c>
    </row>
    <row r="101" spans="3:11" ht="18.75">
      <c r="C101" s="15">
        <v>66</v>
      </c>
      <c r="D101" s="147" t="s">
        <v>176</v>
      </c>
      <c r="E101" s="147"/>
      <c r="F101" s="147"/>
      <c r="G101" s="152"/>
      <c r="H101" s="123"/>
      <c r="I101" s="166"/>
      <c r="J101" s="153">
        <f>H101-I101</f>
        <v>0</v>
      </c>
      <c r="K101" s="154" t="e">
        <f>SUM(H101/I101)</f>
        <v>#DIV/0!</v>
      </c>
    </row>
    <row r="102" spans="3:11" ht="18.75">
      <c r="C102" s="167">
        <v>67</v>
      </c>
      <c r="D102" s="168" t="s">
        <v>155</v>
      </c>
      <c r="E102" s="169"/>
      <c r="F102" s="169"/>
      <c r="G102" s="169"/>
      <c r="H102" s="128"/>
      <c r="I102" s="158"/>
      <c r="J102" s="153">
        <f>H102-I102</f>
        <v>0</v>
      </c>
      <c r="K102" s="154" t="e">
        <f>SUM(H102/I102)</f>
        <v>#DIV/0!</v>
      </c>
    </row>
    <row r="103" spans="3:11" ht="18.75" hidden="1">
      <c r="C103" s="167"/>
      <c r="D103" s="168"/>
      <c r="E103" s="169"/>
      <c r="F103" s="169"/>
      <c r="G103" s="169"/>
      <c r="H103" s="128"/>
      <c r="I103" s="158"/>
      <c r="J103" s="153">
        <f>H103-I103</f>
        <v>0</v>
      </c>
      <c r="K103" s="154" t="e">
        <f>SUM(H103/I103)</f>
        <v>#DIV/0!</v>
      </c>
    </row>
    <row r="104" spans="3:11" ht="18.75">
      <c r="C104" s="167">
        <v>68</v>
      </c>
      <c r="D104" s="168" t="s">
        <v>143</v>
      </c>
      <c r="E104" s="169"/>
      <c r="F104" s="169"/>
      <c r="G104" s="169"/>
      <c r="H104" s="128"/>
      <c r="I104" s="158"/>
      <c r="J104" s="153">
        <f>H104-I104</f>
        <v>0</v>
      </c>
      <c r="K104" s="154" t="e">
        <f>SUM(H104/I104)</f>
        <v>#DIV/0!</v>
      </c>
    </row>
    <row r="105" spans="3:11" ht="18.75">
      <c r="C105" s="167">
        <v>69</v>
      </c>
      <c r="D105" s="168" t="s">
        <v>177</v>
      </c>
      <c r="E105" s="169"/>
      <c r="F105" s="169"/>
      <c r="G105" s="169"/>
      <c r="H105" s="128"/>
      <c r="I105" s="158"/>
      <c r="J105" s="153">
        <f>H105-I105</f>
        <v>0</v>
      </c>
      <c r="K105" s="154" t="e">
        <f>SUM(H105/I105)</f>
        <v>#DIV/0!</v>
      </c>
    </row>
    <row r="106" spans="3:11" ht="18.75">
      <c r="C106" s="167">
        <v>71</v>
      </c>
      <c r="D106" s="168" t="s">
        <v>178</v>
      </c>
      <c r="E106" s="169"/>
      <c r="F106" s="169"/>
      <c r="G106" s="169"/>
      <c r="H106" s="128"/>
      <c r="I106" s="158"/>
      <c r="J106" s="153">
        <f>H106-I106</f>
        <v>0</v>
      </c>
      <c r="K106" s="154" t="e">
        <f>SUM(H106/I106)</f>
        <v>#DIV/0!</v>
      </c>
    </row>
    <row r="107" spans="3:11" ht="18.75">
      <c r="C107" s="167">
        <v>72</v>
      </c>
      <c r="D107" s="168" t="s">
        <v>16</v>
      </c>
      <c r="E107" s="169"/>
      <c r="F107" s="169"/>
      <c r="G107" s="169"/>
      <c r="H107" s="128"/>
      <c r="I107" s="158"/>
      <c r="J107" s="153">
        <f>H107-I107</f>
        <v>0</v>
      </c>
      <c r="K107" s="154" t="e">
        <f>SUM(H107/I107)</f>
        <v>#DIV/0!</v>
      </c>
    </row>
    <row r="108" spans="3:11" ht="19.5" thickBot="1">
      <c r="C108" s="170">
        <v>73</v>
      </c>
      <c r="D108" s="171" t="s">
        <v>160</v>
      </c>
      <c r="E108" s="172"/>
      <c r="F108" s="172"/>
      <c r="G108" s="172"/>
      <c r="H108" s="135"/>
      <c r="I108" s="173"/>
      <c r="J108" s="153">
        <f>H108-I108</f>
        <v>0</v>
      </c>
      <c r="K108" s="154" t="e">
        <f>SUM(H108/I108)</f>
        <v>#DIV/0!</v>
      </c>
    </row>
    <row r="109" spans="3:11" ht="20.25" thickBot="1">
      <c r="C109" s="174"/>
      <c r="D109" s="175" t="s">
        <v>179</v>
      </c>
      <c r="E109" s="176"/>
      <c r="F109" s="176"/>
      <c r="G109" s="176"/>
      <c r="H109" s="177"/>
      <c r="I109" s="177">
        <f>SUM(I101:I108)</f>
        <v>0</v>
      </c>
      <c r="J109" s="124">
        <f>H109-I109</f>
        <v>0</v>
      </c>
      <c r="K109" s="144" t="e">
        <f>SUM(H109/I109)</f>
        <v>#DIV/0!</v>
      </c>
    </row>
    <row r="110" spans="3:11" ht="18.75">
      <c r="C110" s="11">
        <v>74</v>
      </c>
      <c r="D110" s="145" t="s">
        <v>180</v>
      </c>
      <c r="E110" s="178"/>
      <c r="F110" s="178"/>
      <c r="G110" s="178"/>
      <c r="H110" s="123"/>
      <c r="I110" s="179"/>
      <c r="J110" s="153">
        <f>H110-I110</f>
        <v>0</v>
      </c>
      <c r="K110" s="154" t="e">
        <f>SUM(H110/I110)</f>
        <v>#DIV/0!</v>
      </c>
    </row>
    <row r="111" spans="3:11" ht="18.75">
      <c r="C111" s="15">
        <v>75</v>
      </c>
      <c r="D111" s="147" t="s">
        <v>172</v>
      </c>
      <c r="E111" s="169"/>
      <c r="F111" s="169"/>
      <c r="G111" s="169"/>
      <c r="H111" s="128"/>
      <c r="I111" s="159"/>
      <c r="J111" s="153">
        <f>H111-I111</f>
        <v>0</v>
      </c>
      <c r="K111" s="154" t="e">
        <f>SUM(H111/I111)</f>
        <v>#DIV/0!</v>
      </c>
    </row>
    <row r="112" spans="3:11" ht="30">
      <c r="C112" s="15">
        <v>76</v>
      </c>
      <c r="D112" s="147" t="s">
        <v>181</v>
      </c>
      <c r="E112" s="169"/>
      <c r="F112" s="169"/>
      <c r="G112" s="169"/>
      <c r="H112" s="128"/>
      <c r="I112" s="159"/>
      <c r="J112" s="153">
        <f>H112-I112</f>
        <v>0</v>
      </c>
      <c r="K112" s="154" t="e">
        <f>SUM(H112/I112)</f>
        <v>#DIV/0!</v>
      </c>
    </row>
    <row r="113" spans="3:11" ht="18.75">
      <c r="C113" s="15">
        <v>77</v>
      </c>
      <c r="D113" s="147" t="s">
        <v>182</v>
      </c>
      <c r="E113" s="169"/>
      <c r="F113" s="169"/>
      <c r="G113" s="169"/>
      <c r="H113" s="128"/>
      <c r="I113" s="159"/>
      <c r="J113" s="153">
        <f>H113-I113</f>
        <v>0</v>
      </c>
      <c r="K113" s="154" t="e">
        <f>SUM(H113/I113)</f>
        <v>#DIV/0!</v>
      </c>
    </row>
    <row r="114" spans="3:11" ht="19.5" thickBot="1">
      <c r="C114" s="17">
        <v>78</v>
      </c>
      <c r="D114" s="180" t="s">
        <v>160</v>
      </c>
      <c r="E114" s="172"/>
      <c r="F114" s="172"/>
      <c r="G114" s="172"/>
      <c r="H114" s="135"/>
      <c r="I114" s="162"/>
      <c r="J114" s="153">
        <f>H114-I114</f>
        <v>0</v>
      </c>
      <c r="K114" s="154" t="e">
        <f>SUM(H114/I114)</f>
        <v>#DIV/0!</v>
      </c>
    </row>
    <row r="115" spans="3:11" ht="18.75">
      <c r="C115" s="181"/>
      <c r="D115" s="182" t="s">
        <v>183</v>
      </c>
      <c r="E115" s="183"/>
      <c r="F115" s="183"/>
      <c r="G115" s="184"/>
      <c r="H115" s="185"/>
      <c r="I115" s="185">
        <f>SUM(I110:I114)</f>
        <v>0</v>
      </c>
      <c r="J115" s="124">
        <f>H115-I115</f>
        <v>0</v>
      </c>
      <c r="K115" s="144" t="e">
        <f>SUM(H115/I115)</f>
        <v>#DIV/0!</v>
      </c>
    </row>
    <row r="116" spans="3:11" ht="18.75">
      <c r="C116" s="15">
        <v>79</v>
      </c>
      <c r="D116" s="147" t="s">
        <v>184</v>
      </c>
      <c r="E116" s="152"/>
      <c r="F116" s="152"/>
      <c r="G116" s="152"/>
      <c r="H116" s="128"/>
      <c r="I116" s="186"/>
      <c r="J116" s="153">
        <f>H116-I116</f>
        <v>0</v>
      </c>
      <c r="K116" s="154" t="e">
        <f>SUM(H116/I116)</f>
        <v>#DIV/0!</v>
      </c>
    </row>
    <row r="117" spans="3:11" ht="2.25" customHeight="1" hidden="1">
      <c r="C117" s="15"/>
      <c r="D117" s="187"/>
      <c r="E117" s="188"/>
      <c r="F117" s="188"/>
      <c r="G117" s="188"/>
      <c r="H117" s="151"/>
      <c r="I117" s="186"/>
      <c r="J117" s="153">
        <f>H117-I117</f>
        <v>0</v>
      </c>
      <c r="K117" s="154" t="e">
        <f>SUM(H117/I117)</f>
        <v>#DIV/0!</v>
      </c>
    </row>
    <row r="118" spans="3:11" ht="18.75" hidden="1">
      <c r="C118" s="15"/>
      <c r="D118" s="161"/>
      <c r="E118" s="148"/>
      <c r="F118" s="148"/>
      <c r="G118" s="148"/>
      <c r="H118" s="128"/>
      <c r="I118" s="186"/>
      <c r="J118" s="153">
        <f>H118-I118</f>
        <v>0</v>
      </c>
      <c r="K118" s="154" t="e">
        <f>SUM(H118/I118)</f>
        <v>#DIV/0!</v>
      </c>
    </row>
    <row r="119" spans="3:11" ht="18.75" hidden="1">
      <c r="C119" s="15"/>
      <c r="D119" s="161"/>
      <c r="E119" s="148"/>
      <c r="F119" s="148"/>
      <c r="G119" s="148"/>
      <c r="H119" s="128"/>
      <c r="I119" s="186"/>
      <c r="J119" s="153">
        <f>H119-I119</f>
        <v>0</v>
      </c>
      <c r="K119" s="154" t="e">
        <f>SUM(H119/I119)</f>
        <v>#DIV/0!</v>
      </c>
    </row>
    <row r="120" spans="3:11" ht="18.75" hidden="1">
      <c r="C120" s="15"/>
      <c r="D120" s="161"/>
      <c r="E120" s="148"/>
      <c r="F120" s="148"/>
      <c r="G120" s="148"/>
      <c r="H120" s="128"/>
      <c r="I120" s="186"/>
      <c r="J120" s="153">
        <f>H120-I120</f>
        <v>0</v>
      </c>
      <c r="K120" s="154" t="e">
        <f>SUM(H120/I120)</f>
        <v>#DIV/0!</v>
      </c>
    </row>
    <row r="121" spans="3:11" ht="18.75" hidden="1">
      <c r="C121" s="15"/>
      <c r="D121" s="161"/>
      <c r="E121" s="148"/>
      <c r="F121" s="148"/>
      <c r="G121" s="148"/>
      <c r="H121" s="128"/>
      <c r="I121" s="186"/>
      <c r="J121" s="153">
        <f>H121-I121</f>
        <v>0</v>
      </c>
      <c r="K121" s="154" t="e">
        <f>SUM(H121/I121)</f>
        <v>#DIV/0!</v>
      </c>
    </row>
    <row r="122" spans="3:11" ht="18.75" hidden="1">
      <c r="C122" s="15"/>
      <c r="D122" s="161"/>
      <c r="E122" s="148"/>
      <c r="F122" s="148"/>
      <c r="G122" s="148"/>
      <c r="H122" s="128"/>
      <c r="I122" s="186"/>
      <c r="J122" s="153">
        <f>H122-I122</f>
        <v>0</v>
      </c>
      <c r="K122" s="154" t="e">
        <f>SUM(H122/I122)</f>
        <v>#DIV/0!</v>
      </c>
    </row>
    <row r="123" spans="3:11" ht="18.75" hidden="1">
      <c r="C123" s="15"/>
      <c r="D123" s="161"/>
      <c r="E123" s="148"/>
      <c r="F123" s="148"/>
      <c r="G123" s="148"/>
      <c r="H123" s="128"/>
      <c r="I123" s="186"/>
      <c r="J123" s="153">
        <f>H123-I123</f>
        <v>0</v>
      </c>
      <c r="K123" s="154" t="e">
        <f>SUM(H123/I123)</f>
        <v>#DIV/0!</v>
      </c>
    </row>
    <row r="124" spans="3:11" ht="18.75">
      <c r="C124" s="167">
        <v>80</v>
      </c>
      <c r="D124" s="147" t="s">
        <v>185</v>
      </c>
      <c r="E124" s="148"/>
      <c r="F124" s="148"/>
      <c r="G124" s="148"/>
      <c r="H124" s="128"/>
      <c r="I124" s="186"/>
      <c r="J124" s="153">
        <f>H124-I124</f>
        <v>0</v>
      </c>
      <c r="K124" s="154" t="e">
        <f>SUM(H124/I124)</f>
        <v>#DIV/0!</v>
      </c>
    </row>
    <row r="125" spans="3:11" ht="18.75">
      <c r="C125" s="167">
        <v>81</v>
      </c>
      <c r="D125" s="147" t="s">
        <v>156</v>
      </c>
      <c r="E125" s="148"/>
      <c r="F125" s="148"/>
      <c r="G125" s="148"/>
      <c r="H125" s="128"/>
      <c r="I125" s="186"/>
      <c r="J125" s="153">
        <f>H125-I125</f>
        <v>0</v>
      </c>
      <c r="K125" s="154" t="e">
        <f>SUM(H125/I125)</f>
        <v>#DIV/0!</v>
      </c>
    </row>
    <row r="126" spans="3:11" ht="18.75">
      <c r="C126" s="167">
        <v>82</v>
      </c>
      <c r="D126" s="147" t="s">
        <v>186</v>
      </c>
      <c r="E126" s="148"/>
      <c r="F126" s="148"/>
      <c r="G126" s="148"/>
      <c r="H126" s="128"/>
      <c r="I126" s="186"/>
      <c r="J126" s="153">
        <f>H126-I126</f>
        <v>0</v>
      </c>
      <c r="K126" s="154" t="e">
        <f>SUM(H126/I126)</f>
        <v>#DIV/0!</v>
      </c>
    </row>
    <row r="127" spans="3:11" ht="18.75">
      <c r="C127" s="167">
        <v>83</v>
      </c>
      <c r="D127" s="147" t="s">
        <v>187</v>
      </c>
      <c r="E127" s="148"/>
      <c r="F127" s="148"/>
      <c r="G127" s="148"/>
      <c r="H127" s="128"/>
      <c r="I127" s="186"/>
      <c r="J127" s="153">
        <f>H127-I127</f>
        <v>0</v>
      </c>
      <c r="K127" s="154" t="e">
        <f>SUM(H127/I127)</f>
        <v>#DIV/0!</v>
      </c>
    </row>
    <row r="128" spans="3:11" ht="18.75">
      <c r="C128" s="167">
        <v>84</v>
      </c>
      <c r="D128" s="147" t="s">
        <v>159</v>
      </c>
      <c r="E128" s="148"/>
      <c r="F128" s="148"/>
      <c r="G128" s="148"/>
      <c r="H128" s="128"/>
      <c r="I128" s="186"/>
      <c r="J128" s="153">
        <f>H128-I128</f>
        <v>0</v>
      </c>
      <c r="K128" s="154" t="e">
        <f>SUM(H128/I128)</f>
        <v>#DIV/0!</v>
      </c>
    </row>
    <row r="129" spans="3:11" ht="18.75">
      <c r="C129" s="167">
        <v>85</v>
      </c>
      <c r="D129" s="147" t="s">
        <v>160</v>
      </c>
      <c r="E129" s="148"/>
      <c r="F129" s="148"/>
      <c r="G129" s="148"/>
      <c r="H129" s="128"/>
      <c r="I129" s="186"/>
      <c r="J129" s="153">
        <f>H129-I129</f>
        <v>0</v>
      </c>
      <c r="K129" s="154" t="e">
        <f>SUM(H129/I129)</f>
        <v>#DIV/0!</v>
      </c>
    </row>
    <row r="130" spans="3:11" ht="21" thickBot="1">
      <c r="C130" s="17"/>
      <c r="D130" s="189" t="s">
        <v>161</v>
      </c>
      <c r="E130" s="190"/>
      <c r="F130" s="190"/>
      <c r="G130" s="190"/>
      <c r="H130" s="191"/>
      <c r="I130" s="191">
        <f>SUM(I116:I129)</f>
        <v>0</v>
      </c>
      <c r="J130" s="136">
        <f>H130-I130</f>
        <v>0</v>
      </c>
      <c r="K130" s="192" t="e">
        <f>SUM(H130/I130)</f>
        <v>#DIV/0!</v>
      </c>
    </row>
    <row r="131" spans="3:11" ht="24.75" customHeight="1" thickBot="1">
      <c r="C131" s="193"/>
      <c r="D131" s="194" t="s">
        <v>188</v>
      </c>
      <c r="E131" s="195"/>
      <c r="F131" s="196"/>
      <c r="G131" s="196"/>
      <c r="H131" s="197">
        <f>H64+H86+H100+H109+H115+H130</f>
        <v>0</v>
      </c>
      <c r="I131" s="197">
        <f>I64+I86+I100+I109+I115+I130</f>
        <v>0</v>
      </c>
      <c r="J131" s="197">
        <f>H131-I131</f>
        <v>0</v>
      </c>
      <c r="K131" s="198" t="e">
        <f>SUM(H131/I131)</f>
        <v>#DIV/0!</v>
      </c>
    </row>
    <row r="132" spans="3:5" ht="24.75" customHeight="1">
      <c r="C132" s="24"/>
      <c r="D132" s="24"/>
      <c r="E132" s="199"/>
    </row>
    <row r="133" spans="3:8" ht="12.75">
      <c r="C133" s="24"/>
      <c r="D133" s="24" t="s">
        <v>189</v>
      </c>
      <c r="E133" s="199"/>
      <c r="H133" s="49">
        <v>6685.91</v>
      </c>
    </row>
    <row r="134" spans="3:8" ht="12.75">
      <c r="C134" s="24"/>
      <c r="D134" s="24"/>
      <c r="E134" s="199"/>
      <c r="H134" s="49">
        <v>10136.3</v>
      </c>
    </row>
    <row r="135" spans="3:5" ht="12.75">
      <c r="C135" s="24"/>
      <c r="D135" s="24"/>
      <c r="E135" s="199"/>
    </row>
    <row r="136" spans="3:5" ht="12.75">
      <c r="C136" s="24"/>
      <c r="D136" s="200"/>
      <c r="E136" s="201"/>
    </row>
    <row r="137" spans="3:5" ht="12.75">
      <c r="C137" s="24"/>
      <c r="D137" s="24"/>
      <c r="E137" s="199"/>
    </row>
    <row r="138" spans="3:5" ht="12.75">
      <c r="C138" s="24"/>
      <c r="D138" s="24"/>
      <c r="E138" s="199"/>
    </row>
    <row r="139" spans="3:5" ht="12.75">
      <c r="C139" s="24"/>
      <c r="D139" s="24"/>
      <c r="E139" s="202"/>
    </row>
    <row r="140" spans="3:5" ht="12.75">
      <c r="C140" s="24"/>
      <c r="D140" s="24"/>
      <c r="E140" s="199"/>
    </row>
    <row r="141" spans="3:5" ht="12.75">
      <c r="C141" s="24"/>
      <c r="D141" s="200"/>
      <c r="E141" s="201"/>
    </row>
    <row r="142" spans="3:5" ht="12.75">
      <c r="C142" s="24"/>
      <c r="D142" s="24"/>
      <c r="E142" s="199"/>
    </row>
    <row r="143" spans="3:5" ht="12.75">
      <c r="C143" s="24"/>
      <c r="D143" s="24"/>
      <c r="E143" s="199"/>
    </row>
    <row r="144" spans="3:5" ht="12.75">
      <c r="C144" s="24"/>
      <c r="D144" s="200"/>
      <c r="E144" s="201"/>
    </row>
    <row r="145" spans="3:5" ht="12.75">
      <c r="C145" s="24"/>
      <c r="D145" s="24"/>
      <c r="E145" s="199"/>
    </row>
    <row r="146" spans="3:5" ht="12.75">
      <c r="C146" s="24"/>
      <c r="D146" s="24"/>
      <c r="E146" s="199"/>
    </row>
    <row r="147" spans="3:5" ht="12.75">
      <c r="C147" s="24"/>
      <c r="D147" s="24"/>
      <c r="E147" s="199"/>
    </row>
    <row r="148" spans="3:5" ht="12.75">
      <c r="C148" s="24"/>
      <c r="D148" s="200"/>
      <c r="E148" s="201"/>
    </row>
    <row r="149" spans="3:5" ht="12.75">
      <c r="C149" s="24"/>
      <c r="D149" s="24"/>
      <c r="E149" s="203"/>
    </row>
    <row r="150" spans="3:5" ht="12.75">
      <c r="C150" s="24"/>
      <c r="D150" s="24"/>
      <c r="E150" s="203"/>
    </row>
    <row r="151" spans="3:5" ht="12.75">
      <c r="C151" s="24"/>
      <c r="D151" s="24"/>
      <c r="E151" s="203"/>
    </row>
    <row r="152" spans="3:5" ht="12.75">
      <c r="C152" s="24"/>
      <c r="D152" s="24"/>
      <c r="E152" s="203"/>
    </row>
    <row r="153" spans="3:5" ht="12.75">
      <c r="C153" s="24"/>
      <c r="D153" s="24"/>
      <c r="E153" s="203"/>
    </row>
    <row r="154" spans="3:5" ht="12.75">
      <c r="C154" s="24"/>
      <c r="D154" s="24"/>
      <c r="E154" s="203"/>
    </row>
    <row r="155" spans="3:5" ht="12.75">
      <c r="C155" s="24"/>
      <c r="D155" s="200"/>
      <c r="E155" s="204"/>
    </row>
    <row r="156" spans="3:5" ht="12.75">
      <c r="C156" s="24"/>
      <c r="D156" s="24"/>
      <c r="E156" s="203"/>
    </row>
    <row r="157" spans="3:5" ht="12.75">
      <c r="C157" s="24"/>
      <c r="D157" s="24"/>
      <c r="E157" s="203"/>
    </row>
    <row r="158" spans="3:5" ht="12.75">
      <c r="C158" s="24"/>
      <c r="D158" s="24"/>
      <c r="E158" s="199"/>
    </row>
    <row r="159" spans="3:5" ht="12.75">
      <c r="C159" s="24"/>
      <c r="D159" s="200"/>
      <c r="E159" s="201"/>
    </row>
    <row r="160" spans="3:5" ht="12.75">
      <c r="C160" s="24"/>
      <c r="D160" s="24"/>
      <c r="E160" s="203"/>
    </row>
    <row r="161" spans="3:5" ht="12.75">
      <c r="C161" s="24"/>
      <c r="D161" s="24"/>
      <c r="E161" s="203"/>
    </row>
    <row r="162" spans="3:5" ht="12.75">
      <c r="C162" s="24"/>
      <c r="D162" s="24"/>
      <c r="E162" s="203"/>
    </row>
    <row r="163" spans="3:5" ht="12.75">
      <c r="C163" s="24"/>
      <c r="D163" s="24"/>
      <c r="E163" s="203"/>
    </row>
    <row r="164" spans="3:5" ht="12.75">
      <c r="C164" s="24"/>
      <c r="D164" s="24"/>
      <c r="E164" s="203"/>
    </row>
    <row r="165" spans="3:5" ht="12.75">
      <c r="C165" s="24"/>
      <c r="D165" s="24"/>
      <c r="E165" s="205"/>
    </row>
    <row r="166" spans="3:5" ht="12.75">
      <c r="C166" s="24"/>
      <c r="D166" s="24"/>
      <c r="E166" s="205"/>
    </row>
    <row r="167" spans="3:5" ht="12.75">
      <c r="C167" s="24"/>
      <c r="D167" s="24"/>
      <c r="E167" s="205"/>
    </row>
    <row r="168" spans="3:5" ht="12.75">
      <c r="C168" s="24"/>
      <c r="D168" s="24"/>
      <c r="E168" s="205"/>
    </row>
    <row r="169" spans="3:5" ht="12.75">
      <c r="C169" s="24"/>
      <c r="D169" s="24"/>
      <c r="E169" s="205"/>
    </row>
    <row r="170" spans="3:5" ht="12.75">
      <c r="C170" s="24"/>
      <c r="D170" s="24"/>
      <c r="E170" s="205"/>
    </row>
    <row r="171" spans="4:5" ht="12.75">
      <c r="D171" s="206"/>
      <c r="E171" s="205"/>
    </row>
    <row r="172" spans="4:5" ht="12.75">
      <c r="D172" s="206"/>
      <c r="E172" s="205"/>
    </row>
    <row r="173" spans="4:5" ht="12.75">
      <c r="D173" s="207"/>
      <c r="E173" s="207"/>
    </row>
    <row r="179" spans="4:5" ht="12.75">
      <c r="D179" s="207"/>
      <c r="E179" s="207"/>
    </row>
    <row r="181" spans="4:5" ht="12.75">
      <c r="D181" s="207"/>
      <c r="E181" s="207"/>
    </row>
    <row r="186" spans="4:5" ht="12.75">
      <c r="D186" s="207"/>
      <c r="E186" s="207"/>
    </row>
    <row r="189" spans="4:5" ht="13.5" thickBot="1">
      <c r="D189" s="207"/>
      <c r="E189" s="207"/>
    </row>
    <row r="190" spans="4:5" ht="13.5" thickBot="1">
      <c r="D190" s="208"/>
      <c r="E190" s="208"/>
    </row>
  </sheetData>
  <sheetProtection/>
  <mergeCells count="106">
    <mergeCell ref="D5:E5"/>
    <mergeCell ref="F5:G5"/>
    <mergeCell ref="D8:E8"/>
    <mergeCell ref="F8:G8"/>
    <mergeCell ref="D9:E9"/>
    <mergeCell ref="F9:G9"/>
    <mergeCell ref="D11:E11"/>
    <mergeCell ref="F11:G11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8:E38"/>
    <mergeCell ref="F38:G38"/>
    <mergeCell ref="D39:E39"/>
    <mergeCell ref="F39:G39"/>
    <mergeCell ref="D40:E40"/>
    <mergeCell ref="F40:G40"/>
    <mergeCell ref="D41:E41"/>
    <mergeCell ref="F41:G41"/>
    <mergeCell ref="D43:E43"/>
    <mergeCell ref="F43:G43"/>
    <mergeCell ref="D46:E46"/>
    <mergeCell ref="F46:G46"/>
    <mergeCell ref="D47:E47"/>
    <mergeCell ref="F47:G47"/>
    <mergeCell ref="D48:E48"/>
    <mergeCell ref="F48:G48"/>
    <mergeCell ref="D51:F51"/>
    <mergeCell ref="D52:F52"/>
    <mergeCell ref="D53:F53"/>
    <mergeCell ref="D54:F54"/>
    <mergeCell ref="D57:F57"/>
    <mergeCell ref="D58:F58"/>
    <mergeCell ref="D59:F60"/>
    <mergeCell ref="G59:G60"/>
    <mergeCell ref="D61:F62"/>
    <mergeCell ref="G61:G62"/>
    <mergeCell ref="D63:F63"/>
    <mergeCell ref="D64:F64"/>
    <mergeCell ref="D65:F65"/>
    <mergeCell ref="D66:F66"/>
    <mergeCell ref="D67:F67"/>
    <mergeCell ref="D69:F69"/>
    <mergeCell ref="D73:F73"/>
    <mergeCell ref="D74:F74"/>
    <mergeCell ref="D75:F75"/>
    <mergeCell ref="D77:F77"/>
    <mergeCell ref="D78:F79"/>
    <mergeCell ref="G78:G79"/>
    <mergeCell ref="D80:F81"/>
    <mergeCell ref="G80:G81"/>
    <mergeCell ref="D86:F87"/>
    <mergeCell ref="G86:G87"/>
    <mergeCell ref="D88:F89"/>
    <mergeCell ref="G88:G89"/>
    <mergeCell ref="D90:F90"/>
    <mergeCell ref="D91:F91"/>
    <mergeCell ref="D92:F92"/>
    <mergeCell ref="D93:F93"/>
    <mergeCell ref="D100:F100"/>
    <mergeCell ref="D101:F101"/>
    <mergeCell ref="D102:D103"/>
    <mergeCell ref="E102:G103"/>
    <mergeCell ref="E109:G109"/>
    <mergeCell ref="E110:G110"/>
    <mergeCell ref="E115:G115"/>
    <mergeCell ref="E116:G116"/>
    <mergeCell ref="E117:G117"/>
    <mergeCell ref="E118:G118"/>
    <mergeCell ref="E123:G123"/>
    <mergeCell ref="E130:G130"/>
    <mergeCell ref="E119:G119"/>
    <mergeCell ref="E120:G120"/>
    <mergeCell ref="E121:G121"/>
    <mergeCell ref="E122:G122"/>
  </mergeCells>
  <printOptions/>
  <pageMargins left="0.75" right="0.75" top="1" bottom="1" header="0.5" footer="0.5"/>
  <pageSetup horizontalDpi="600" verticalDpi="60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73"/>
  <sheetViews>
    <sheetView zoomScalePageLayoutView="0" workbookViewId="0" topLeftCell="A36">
      <selection activeCell="M67" sqref="M67"/>
    </sheetView>
  </sheetViews>
  <sheetFormatPr defaultColWidth="9.140625" defaultRowHeight="12.75"/>
  <cols>
    <col min="1" max="1" width="8.28125" widthPt="43.5" style="49" customWidth="1"/>
    <col min="2" max="2" width="39.140625" widthPt="205.5" style="49" customWidth="1"/>
    <col min="3" max="3" width="0.13671875" widthPt="0.75" style="49" hidden="1" customWidth="1"/>
    <col min="4" max="4" width="21.7109375" widthPt="114" style="49" customWidth="1"/>
    <col min="5" max="5" width="0.5625" widthPt="3" style="49" hidden="1" customWidth="1"/>
    <col min="6" max="6" width="11.421875" widthPt="60" style="49" hidden="1" customWidth="1"/>
    <col min="7" max="7" width="17.8515625" widthPt="93.75" style="49" customWidth="1"/>
    <col min="8" max="8" width="17.7109375" widthPt="93" style="49" customWidth="1"/>
    <col min="9" max="9" width="10.8515625" widthPt="57" style="49" hidden="1" customWidth="1"/>
    <col min="10" max="10" width="10.421875" widthPt="54.75" style="49" hidden="1" customWidth="1"/>
    <col min="11" max="11" width="14.140625" widthPt="74.25" style="49" customWidth="1"/>
    <col min="12" max="12" width="15.00390625" widthPt="78.75" style="49" customWidth="1"/>
    <col min="13" max="13" width="9.8515625" widthPt="51.75" style="49" bestFit="1" customWidth="1"/>
    <col min="17" max="17" width="12.8515625" widthPt="67.5" style="49" customWidth="1"/>
  </cols>
  <sheetData>
    <row r="1" spans="1:8" ht="15.75">
      <c r="A1" s="1" t="s">
        <v>190</v>
      </c>
      <c r="B1" s="1"/>
      <c r="C1" s="1"/>
      <c r="D1" s="1"/>
      <c r="E1" s="1"/>
      <c r="F1" s="1"/>
      <c r="G1" s="1"/>
      <c r="H1" s="1"/>
    </row>
    <row r="2" ht="12" customHeight="1" thickBot="1"/>
    <row r="3" spans="1:12" ht="17.25" customHeight="1">
      <c r="A3" s="209" t="s">
        <v>20</v>
      </c>
      <c r="B3" s="210" t="s">
        <v>191</v>
      </c>
      <c r="C3" s="211" t="s">
        <v>192</v>
      </c>
      <c r="D3" s="210" t="s">
        <v>193</v>
      </c>
      <c r="E3" s="210"/>
      <c r="F3" s="210" t="s">
        <v>194</v>
      </c>
      <c r="G3" s="210" t="s">
        <v>195</v>
      </c>
      <c r="H3" s="210" t="s">
        <v>196</v>
      </c>
      <c r="I3" s="212" t="s">
        <v>9</v>
      </c>
      <c r="J3" s="213" t="s">
        <v>197</v>
      </c>
      <c r="K3" s="214" t="s">
        <v>198</v>
      </c>
      <c r="L3" s="215"/>
    </row>
    <row r="4" spans="1:12" ht="24.75" customHeight="1" thickBot="1">
      <c r="A4" s="216"/>
      <c r="B4" s="217"/>
      <c r="C4" s="218" t="s">
        <v>199</v>
      </c>
      <c r="D4" s="217" t="s">
        <v>200</v>
      </c>
      <c r="E4" s="217"/>
      <c r="F4" s="218" t="s">
        <v>201</v>
      </c>
      <c r="G4" s="217" t="s">
        <v>202</v>
      </c>
      <c r="H4" s="219" t="s">
        <v>203</v>
      </c>
      <c r="I4" s="220" t="s">
        <v>204</v>
      </c>
      <c r="J4" s="220"/>
      <c r="K4" s="221"/>
      <c r="L4" s="215"/>
    </row>
    <row r="5" spans="1:15" ht="12.75">
      <c r="A5" s="11">
        <v>1.1</v>
      </c>
      <c r="B5" s="11" t="s">
        <v>205</v>
      </c>
      <c r="C5" s="11"/>
      <c r="D5" s="30">
        <v>1500</v>
      </c>
      <c r="E5" s="30"/>
      <c r="F5" s="30">
        <f>(D5/12)*9</f>
        <v>1125</v>
      </c>
      <c r="G5" s="12">
        <v>1128</v>
      </c>
      <c r="H5" s="16">
        <f>G5-D5</f>
        <v>-372</v>
      </c>
      <c r="I5" s="222" t="e">
        <f>SUM(#REF!/#REF!)</f>
        <v>#REF!</v>
      </c>
      <c r="J5" s="222">
        <f>SUM(G5/F5)</f>
        <v>1.0026666666666666</v>
      </c>
      <c r="K5" s="222">
        <f>SUM(G5/D5)</f>
        <v>0.752</v>
      </c>
      <c r="L5" s="223"/>
      <c r="M5" s="49">
        <f>O5*3</f>
        <v>1125</v>
      </c>
      <c r="O5" s="49">
        <f>D5/4</f>
        <v>375</v>
      </c>
    </row>
    <row r="6" spans="1:12" ht="12.75">
      <c r="A6" s="15">
        <v>1.2</v>
      </c>
      <c r="B6" s="15" t="s">
        <v>206</v>
      </c>
      <c r="C6" s="15"/>
      <c r="D6" s="33">
        <v>3000</v>
      </c>
      <c r="E6" s="33"/>
      <c r="F6" s="30">
        <f>(D6/12)*9</f>
        <v>2250</v>
      </c>
      <c r="G6" s="16">
        <v>2828</v>
      </c>
      <c r="H6" s="16">
        <f>G6-D6</f>
        <v>-172</v>
      </c>
      <c r="I6" s="222"/>
      <c r="J6" s="222">
        <f>SUM(G6/F6)</f>
        <v>1.256888888888889</v>
      </c>
      <c r="K6" s="222">
        <f>SUM(G6/D6)</f>
        <v>0.9426666666666667</v>
      </c>
      <c r="L6" s="223"/>
    </row>
    <row r="7" spans="1:15" ht="12.75">
      <c r="A7" s="15">
        <v>1.3</v>
      </c>
      <c r="B7" s="15" t="s">
        <v>207</v>
      </c>
      <c r="C7" s="15"/>
      <c r="D7" s="33">
        <v>4000</v>
      </c>
      <c r="E7" s="33"/>
      <c r="F7" s="30">
        <f>(D7/12)*9</f>
        <v>3000</v>
      </c>
      <c r="G7" s="16">
        <v>2962</v>
      </c>
      <c r="H7" s="16">
        <f>G7-D7</f>
        <v>-1038</v>
      </c>
      <c r="I7" s="222">
        <f>SUM(G10/D10)</f>
        <v>0.45721500721500724</v>
      </c>
      <c r="J7" s="222">
        <f>SUM(G7/F7)</f>
        <v>0.9873333333333333</v>
      </c>
      <c r="K7" s="222">
        <f>SUM(G7/D7)</f>
        <v>0.7405</v>
      </c>
      <c r="L7" s="223"/>
      <c r="M7" s="49">
        <f>O7*3</f>
        <v>3000</v>
      </c>
      <c r="O7" s="49">
        <f>D7/4</f>
        <v>1000</v>
      </c>
    </row>
    <row r="8" spans="1:12" ht="12.75">
      <c r="A8" s="15">
        <v>1.4</v>
      </c>
      <c r="B8" s="15" t="s">
        <v>208</v>
      </c>
      <c r="C8" s="15"/>
      <c r="D8" s="33">
        <v>500</v>
      </c>
      <c r="E8" s="33"/>
      <c r="F8" s="30">
        <f>(D8/12)*9</f>
        <v>375</v>
      </c>
      <c r="G8" s="16">
        <v>1700</v>
      </c>
      <c r="H8" s="16">
        <f>G8-D8</f>
        <v>1200</v>
      </c>
      <c r="I8" s="222"/>
      <c r="J8" s="222">
        <f>SUM(G8/F8)</f>
        <v>4.533333333333333</v>
      </c>
      <c r="K8" s="222">
        <f>SUM(G8/D8)</f>
        <v>3.4</v>
      </c>
      <c r="L8" s="223"/>
    </row>
    <row r="9" spans="1:12" ht="12.75">
      <c r="A9" s="15">
        <v>1.5</v>
      </c>
      <c r="B9" s="15" t="s">
        <v>209</v>
      </c>
      <c r="C9" s="15"/>
      <c r="D9" s="33">
        <v>200</v>
      </c>
      <c r="E9" s="33"/>
      <c r="F9" s="30">
        <f>(D9/12)*9</f>
        <v>150</v>
      </c>
      <c r="G9" s="16">
        <v>36</v>
      </c>
      <c r="H9" s="16">
        <f>G9-D9</f>
        <v>-164</v>
      </c>
      <c r="I9" s="222"/>
      <c r="J9" s="222">
        <f>SUM(G9/F9)</f>
        <v>0.24</v>
      </c>
      <c r="K9" s="222">
        <f>SUM(G9/D9)</f>
        <v>0.18</v>
      </c>
      <c r="L9" s="223"/>
    </row>
    <row r="10" spans="1:15" ht="13.5" thickBot="1">
      <c r="A10" s="15">
        <v>1.6</v>
      </c>
      <c r="B10" s="15" t="s">
        <v>210</v>
      </c>
      <c r="C10" s="15"/>
      <c r="D10" s="33">
        <v>69300</v>
      </c>
      <c r="E10" s="33"/>
      <c r="F10" s="30">
        <f>(D10/12)*9</f>
        <v>51975</v>
      </c>
      <c r="G10" s="16">
        <v>31685</v>
      </c>
      <c r="H10" s="16">
        <f>G10-D10</f>
        <v>-37615</v>
      </c>
      <c r="I10" s="222" t="e">
        <f>SUM(#REF!/#REF!)</f>
        <v>#REF!</v>
      </c>
      <c r="J10" s="222">
        <f>SUM(G10/F10)</f>
        <v>0.6096200096200096</v>
      </c>
      <c r="K10" s="222">
        <f>SUM(G10/D10)</f>
        <v>0.45721500721500724</v>
      </c>
      <c r="L10" s="223"/>
      <c r="M10" s="49">
        <f>O10*3</f>
        <v>51975</v>
      </c>
      <c r="O10" s="49">
        <f>D10/4</f>
        <v>17325</v>
      </c>
    </row>
    <row r="11" spans="1:15" ht="13.5" customHeight="1" thickBot="1">
      <c r="A11" s="224" t="s">
        <v>211</v>
      </c>
      <c r="B11" s="225" t="s">
        <v>212</v>
      </c>
      <c r="C11" s="226">
        <f>SUM(C5:C10)</f>
        <v>0</v>
      </c>
      <c r="D11" s="226">
        <f>SUM(D5:D10)</f>
        <v>78500</v>
      </c>
      <c r="E11" s="226">
        <f>SUM(E5:E10)</f>
        <v>0</v>
      </c>
      <c r="F11" s="226">
        <f>SUM(F5:F10)</f>
        <v>58875</v>
      </c>
      <c r="G11" s="227">
        <f>SUM(G5:G10)</f>
        <v>40339</v>
      </c>
      <c r="H11" s="226">
        <f>G11-D11</f>
        <v>-38161</v>
      </c>
      <c r="I11" s="228" t="e">
        <f>SUM(#REF!/#REF!)</f>
        <v>#REF!</v>
      </c>
      <c r="J11" s="229">
        <f>SUM(G11/F11)</f>
        <v>0.6851634819532909</v>
      </c>
      <c r="K11" s="230">
        <f>SUM(G11/D11)</f>
        <v>0.5138726114649681</v>
      </c>
      <c r="L11" s="231"/>
      <c r="M11" s="49">
        <f>O11*3</f>
        <v>58875</v>
      </c>
      <c r="O11" s="49">
        <f>D11/4</f>
        <v>19625</v>
      </c>
    </row>
    <row r="12" spans="1:15" ht="14.25" customHeight="1">
      <c r="A12" s="11">
        <v>2.1</v>
      </c>
      <c r="B12" s="11" t="s">
        <v>213</v>
      </c>
      <c r="C12" s="232">
        <v>1602288.95</v>
      </c>
      <c r="D12" s="30">
        <f>458993+107272</f>
        <v>566265</v>
      </c>
      <c r="E12" s="30"/>
      <c r="F12" s="30">
        <f>(D12/12)*9</f>
        <v>424698.75</v>
      </c>
      <c r="G12" s="12">
        <v>675697.72</v>
      </c>
      <c r="H12" s="12">
        <f>G12-D12</f>
        <v>109432.71999999997</v>
      </c>
      <c r="I12" s="233" t="e">
        <f>SUM(#REF!/#REF!)</f>
        <v>#REF!</v>
      </c>
      <c r="J12" s="233">
        <f>SUM(G12/F12)</f>
        <v>1.5910047298231982</v>
      </c>
      <c r="K12" s="234">
        <f>SUM(G12/D12)</f>
        <v>1.1932535473673986</v>
      </c>
      <c r="L12" s="223"/>
      <c r="M12" s="49">
        <f>O12*3</f>
        <v>424698.75</v>
      </c>
      <c r="O12" s="49">
        <f>D12/4</f>
        <v>141566.25</v>
      </c>
    </row>
    <row r="13" spans="1:12" ht="12.75">
      <c r="A13" s="15">
        <v>2.2</v>
      </c>
      <c r="B13" s="15" t="s">
        <v>214</v>
      </c>
      <c r="C13" s="15"/>
      <c r="D13" s="33">
        <v>117271</v>
      </c>
      <c r="E13" s="33"/>
      <c r="F13" s="30">
        <f>(D13/12)*9</f>
        <v>87953.25</v>
      </c>
      <c r="G13" s="16">
        <v>137705.5</v>
      </c>
      <c r="H13" s="16">
        <f>G13-D13</f>
        <v>20434.5</v>
      </c>
      <c r="I13" s="222"/>
      <c r="J13" s="222">
        <f>SUM(G13/F13)</f>
        <v>1.565666987860028</v>
      </c>
      <c r="K13" s="71">
        <f>SUM(G13/D13)</f>
        <v>1.1742502408950208</v>
      </c>
      <c r="L13" s="223"/>
    </row>
    <row r="14" spans="1:12" ht="13.5" thickBot="1">
      <c r="A14" s="205">
        <v>2.3</v>
      </c>
      <c r="B14" s="206" t="s">
        <v>215</v>
      </c>
      <c r="C14" s="206"/>
      <c r="D14" s="235">
        <v>0</v>
      </c>
      <c r="E14" s="235"/>
      <c r="F14" s="30">
        <f>(D14/12)*9</f>
        <v>0</v>
      </c>
      <c r="G14" s="18">
        <v>928.1</v>
      </c>
      <c r="H14" s="18">
        <f>G14-D14</f>
        <v>928.1</v>
      </c>
      <c r="I14" s="236"/>
      <c r="J14" s="222" t="e">
        <f>SUM(G14/F14)</f>
        <v>#DIV/0!</v>
      </c>
      <c r="K14" s="19" t="e">
        <f>SUM(G14/D14)</f>
        <v>#DIV/0!</v>
      </c>
      <c r="L14" s="223"/>
    </row>
    <row r="15" spans="1:15" ht="13.5" thickBot="1">
      <c r="A15" s="224" t="s">
        <v>216</v>
      </c>
      <c r="B15" s="225" t="s">
        <v>217</v>
      </c>
      <c r="C15" s="237">
        <f>SUM(C12:C12)</f>
        <v>1602288.95</v>
      </c>
      <c r="D15" s="238">
        <f>SUM(D12:D14)</f>
        <v>683536</v>
      </c>
      <c r="E15" s="226">
        <f>SUM(E12:E14)</f>
        <v>0</v>
      </c>
      <c r="F15" s="226">
        <f>SUM(F12:F14)</f>
        <v>512652</v>
      </c>
      <c r="G15" s="226">
        <f>SUM(G12:G14)</f>
        <v>814331.32</v>
      </c>
      <c r="H15" s="226">
        <f>G15-D15</f>
        <v>130795.31999999995</v>
      </c>
      <c r="I15" s="228">
        <f>SUM(G17/D17)</f>
        <v>0.21375</v>
      </c>
      <c r="J15" s="229">
        <f>SUM(G15/F15)</f>
        <v>1.5884680445994552</v>
      </c>
      <c r="K15" s="230">
        <f>SUM(G15/D15)</f>
        <v>1.1913510334495914</v>
      </c>
      <c r="L15" s="231"/>
      <c r="M15" s="49">
        <f>O15*3</f>
        <v>512652</v>
      </c>
      <c r="O15" s="49">
        <f>D15/4</f>
        <v>170884</v>
      </c>
    </row>
    <row r="16" spans="1:15" ht="12.75">
      <c r="A16" s="239">
        <v>3.1</v>
      </c>
      <c r="B16" s="11" t="s">
        <v>218</v>
      </c>
      <c r="C16" s="11"/>
      <c r="D16" s="30">
        <v>41000</v>
      </c>
      <c r="E16" s="30"/>
      <c r="F16" s="30">
        <f>(D16/12)*9</f>
        <v>30750</v>
      </c>
      <c r="G16" s="12">
        <v>56937</v>
      </c>
      <c r="H16" s="12">
        <f>G16-D16</f>
        <v>15937</v>
      </c>
      <c r="I16" s="233">
        <f>SUM(G20/D20)</f>
        <v>1.4</v>
      </c>
      <c r="J16" s="233">
        <f>SUM(G16/F16)</f>
        <v>1.851609756097561</v>
      </c>
      <c r="K16" s="234">
        <f>SUM(G16/D16)</f>
        <v>1.3887073170731707</v>
      </c>
      <c r="L16" s="223"/>
      <c r="M16" s="49">
        <f>O16*3</f>
        <v>30750</v>
      </c>
      <c r="O16" s="49">
        <f>D16/4</f>
        <v>10250</v>
      </c>
    </row>
    <row r="17" spans="1:15" ht="12.75">
      <c r="A17" s="240">
        <v>3.2</v>
      </c>
      <c r="B17" s="241" t="s">
        <v>219</v>
      </c>
      <c r="C17" s="15"/>
      <c r="D17" s="33">
        <v>2000</v>
      </c>
      <c r="E17" s="33"/>
      <c r="F17" s="30">
        <f>(D17/12)*9</f>
        <v>1500</v>
      </c>
      <c r="G17" s="16">
        <v>427.5</v>
      </c>
      <c r="H17" s="16">
        <f>G17-D17</f>
        <v>-1572.5</v>
      </c>
      <c r="I17" s="222">
        <f>SUM(G22/D22)</f>
        <v>0.964</v>
      </c>
      <c r="J17" s="222">
        <f>SUM(G17/F17)</f>
        <v>0.285</v>
      </c>
      <c r="K17" s="71">
        <f>SUM(G17/D17)</f>
        <v>0.21375</v>
      </c>
      <c r="L17" s="223"/>
      <c r="M17" s="49">
        <f>O17*3</f>
        <v>1500</v>
      </c>
      <c r="O17" s="49">
        <f>D17/4</f>
        <v>500</v>
      </c>
    </row>
    <row r="18" spans="1:19" ht="13.5" thickBot="1">
      <c r="A18" s="242"/>
      <c r="B18" s="241"/>
      <c r="C18" s="17"/>
      <c r="D18" s="235"/>
      <c r="E18" s="235"/>
      <c r="F18" s="235"/>
      <c r="G18" s="18"/>
      <c r="H18" s="18"/>
      <c r="I18" s="236"/>
      <c r="J18" s="236"/>
      <c r="K18" s="19"/>
      <c r="L18" s="223"/>
      <c r="M18" s="49">
        <f>O18*3</f>
        <v>0</v>
      </c>
      <c r="O18" s="49">
        <f>D18/4</f>
        <v>0</v>
      </c>
      <c r="S18" s="49">
        <f>67053+82753+82853+82583+82953+83953+75781+83653+83654+83554+83554.5+95254.5</f>
        <v>987599</v>
      </c>
    </row>
    <row r="19" spans="1:19" ht="13.5" thickBot="1">
      <c r="A19" s="243" t="s">
        <v>220</v>
      </c>
      <c r="B19" s="244" t="s">
        <v>221</v>
      </c>
      <c r="C19" s="245">
        <f>SUM(C16:C18)</f>
        <v>0</v>
      </c>
      <c r="D19" s="238">
        <f>SUM(D16:D18)</f>
        <v>43000</v>
      </c>
      <c r="E19" s="226">
        <f>SUM(E16:E18)</f>
        <v>0</v>
      </c>
      <c r="F19" s="226">
        <f>SUM(F16:F18)</f>
        <v>32250</v>
      </c>
      <c r="G19" s="227">
        <f>SUM(G16:G18)</f>
        <v>57364.5</v>
      </c>
      <c r="H19" s="226">
        <f>G19-D19</f>
        <v>14364.5</v>
      </c>
      <c r="I19" s="226">
        <f>SUM(I16:I18)</f>
        <v>2.364</v>
      </c>
      <c r="J19" s="229">
        <f>SUM(G19/F19)</f>
        <v>1.7787441860465116</v>
      </c>
      <c r="K19" s="230">
        <f>SUM(G19/D19)</f>
        <v>1.3340581395348836</v>
      </c>
      <c r="L19" s="223"/>
      <c r="S19" s="49">
        <v>232662</v>
      </c>
    </row>
    <row r="20" spans="1:19" ht="12.75">
      <c r="A20" s="239">
        <v>4.1</v>
      </c>
      <c r="B20" s="11" t="s">
        <v>222</v>
      </c>
      <c r="C20" s="11"/>
      <c r="D20" s="30">
        <v>500</v>
      </c>
      <c r="E20" s="30"/>
      <c r="F20" s="30">
        <f>(D20/12)*9</f>
        <v>375</v>
      </c>
      <c r="G20" s="12">
        <v>700</v>
      </c>
      <c r="H20" s="12">
        <f>G20-D20</f>
        <v>200</v>
      </c>
      <c r="I20" s="233">
        <f>SUM(G23/D23)</f>
        <v>1.661</v>
      </c>
      <c r="J20" s="233">
        <f>SUM(G20/F20)</f>
        <v>1.8666666666666667</v>
      </c>
      <c r="K20" s="234">
        <f>SUM(G20/D20)</f>
        <v>1.4</v>
      </c>
      <c r="L20" s="223"/>
      <c r="M20" s="49">
        <f>O20*3</f>
        <v>375</v>
      </c>
      <c r="O20" s="49">
        <f>D20/4</f>
        <v>125</v>
      </c>
      <c r="S20" s="49">
        <f>S19-S18</f>
        <v>-754937</v>
      </c>
    </row>
    <row r="21" spans="1:15" ht="13.5" thickBot="1">
      <c r="A21" s="242">
        <v>4.2</v>
      </c>
      <c r="B21" s="17" t="s">
        <v>223</v>
      </c>
      <c r="C21" s="17"/>
      <c r="D21" s="235">
        <v>500</v>
      </c>
      <c r="E21" s="235"/>
      <c r="F21" s="30">
        <f>(D21/12)*9</f>
        <v>375</v>
      </c>
      <c r="G21" s="18">
        <v>264</v>
      </c>
      <c r="H21" s="18">
        <f>G21-D21</f>
        <v>-236</v>
      </c>
      <c r="I21" s="236"/>
      <c r="J21" s="236">
        <f>SUM(G21/F21)</f>
        <v>0.704</v>
      </c>
      <c r="K21" s="19">
        <f>SUM(G21/D21)</f>
        <v>0.528</v>
      </c>
      <c r="L21" s="223"/>
      <c r="M21" s="49">
        <f>O21*3</f>
        <v>375</v>
      </c>
      <c r="O21" s="49">
        <f>D21/4</f>
        <v>125</v>
      </c>
    </row>
    <row r="22" spans="1:15" ht="13.5" thickBot="1">
      <c r="A22" s="246" t="s">
        <v>224</v>
      </c>
      <c r="B22" s="247" t="s">
        <v>225</v>
      </c>
      <c r="C22" s="226">
        <v>0</v>
      </c>
      <c r="D22" s="226">
        <f>SUM(D20:D21)</f>
        <v>1000</v>
      </c>
      <c r="E22" s="245">
        <f>SUM(E20:E21)</f>
        <v>0</v>
      </c>
      <c r="F22" s="226">
        <f>SUM(F20:F21)</f>
        <v>750</v>
      </c>
      <c r="G22" s="226">
        <f>SUM(G20:G21)</f>
        <v>964</v>
      </c>
      <c r="H22" s="226">
        <f>G22-D22</f>
        <v>-36</v>
      </c>
      <c r="I22" s="248">
        <f>SUM(G24/D24)</f>
        <v>0</v>
      </c>
      <c r="J22" s="229">
        <f>SUM(G22/F22)</f>
        <v>1.2853333333333334</v>
      </c>
      <c r="K22" s="230">
        <f>SUM(G22/D22)</f>
        <v>0.964</v>
      </c>
      <c r="L22" s="231"/>
      <c r="M22" s="49">
        <f>O22*3</f>
        <v>750</v>
      </c>
      <c r="O22" s="49">
        <f>D22/4</f>
        <v>250</v>
      </c>
    </row>
    <row r="23" spans="1:15" ht="12.75">
      <c r="A23" s="15">
        <v>5.1</v>
      </c>
      <c r="B23" s="15" t="s">
        <v>226</v>
      </c>
      <c r="C23" s="11"/>
      <c r="D23" s="16">
        <v>2500</v>
      </c>
      <c r="E23" s="12"/>
      <c r="F23" s="12">
        <f>(D23/12)*9</f>
        <v>1875</v>
      </c>
      <c r="G23" s="12">
        <v>4152.5</v>
      </c>
      <c r="H23" s="12">
        <f>G23-D23</f>
        <v>1652.5</v>
      </c>
      <c r="I23" s="233" t="e">
        <f>SUM(#REF!/#REF!)</f>
        <v>#REF!</v>
      </c>
      <c r="J23" s="233">
        <f>SUM(G23/F23)</f>
        <v>2.2146666666666666</v>
      </c>
      <c r="K23" s="234">
        <f>SUM(G23/D23)</f>
        <v>1.661</v>
      </c>
      <c r="L23" s="223"/>
      <c r="M23" s="49">
        <f>O23*3</f>
        <v>1875</v>
      </c>
      <c r="O23" s="49">
        <f>D23/4</f>
        <v>625</v>
      </c>
    </row>
    <row r="24" spans="1:15" ht="12.75">
      <c r="A24" s="15">
        <v>5.2</v>
      </c>
      <c r="B24" s="15" t="s">
        <v>227</v>
      </c>
      <c r="C24" s="15"/>
      <c r="D24" s="16">
        <v>500</v>
      </c>
      <c r="E24" s="16"/>
      <c r="F24" s="12">
        <f>(D24/12)*9</f>
        <v>375</v>
      </c>
      <c r="G24" s="16">
        <v>0</v>
      </c>
      <c r="H24" s="16">
        <f>G24-D24</f>
        <v>-500</v>
      </c>
      <c r="I24" s="222">
        <f>SUM(G28/D28)</f>
        <v>2.0125</v>
      </c>
      <c r="J24" s="222">
        <f>SUM(G24/F24)</f>
        <v>0</v>
      </c>
      <c r="K24" s="71">
        <f>SUM(G24/D24)</f>
        <v>0</v>
      </c>
      <c r="L24" s="223"/>
      <c r="M24" s="49">
        <f>O24*3</f>
        <v>375</v>
      </c>
      <c r="O24" s="49">
        <f>D24/4</f>
        <v>125</v>
      </c>
    </row>
    <row r="25" spans="1:15" ht="12.75">
      <c r="A25" s="15">
        <v>5.3</v>
      </c>
      <c r="B25" s="15" t="s">
        <v>228</v>
      </c>
      <c r="C25" s="15"/>
      <c r="D25" s="16">
        <v>1500</v>
      </c>
      <c r="E25" s="16"/>
      <c r="F25" s="12">
        <f>(D25/12)*9</f>
        <v>1125</v>
      </c>
      <c r="G25" s="16">
        <v>390</v>
      </c>
      <c r="H25" s="16">
        <f>G25-D25</f>
        <v>-1110</v>
      </c>
      <c r="I25" s="222"/>
      <c r="J25" s="222">
        <f>SUM(G25/F25)</f>
        <v>0.3466666666666667</v>
      </c>
      <c r="K25" s="71">
        <f>SUM(G25/D25)</f>
        <v>0.26</v>
      </c>
      <c r="L25" s="223"/>
      <c r="M25" s="49">
        <f>O25*3</f>
        <v>1125</v>
      </c>
      <c r="O25" s="49">
        <f>D25/4</f>
        <v>375</v>
      </c>
    </row>
    <row r="26" spans="1:12" ht="12.75">
      <c r="A26" s="15">
        <v>5.4</v>
      </c>
      <c r="B26" s="31" t="s">
        <v>229</v>
      </c>
      <c r="C26" s="15"/>
      <c r="D26" s="16">
        <v>1300</v>
      </c>
      <c r="E26" s="16"/>
      <c r="F26" s="12">
        <f>(D26/12)*9</f>
        <v>975</v>
      </c>
      <c r="G26" s="16">
        <v>7130</v>
      </c>
      <c r="H26" s="16">
        <f>G26-D26</f>
        <v>5830</v>
      </c>
      <c r="I26" s="222"/>
      <c r="J26" s="222">
        <f>SUM(G26/F26)</f>
        <v>7.312820512820513</v>
      </c>
      <c r="K26" s="71">
        <f>SUM(G26/D26)</f>
        <v>5.484615384615385</v>
      </c>
      <c r="L26" s="223"/>
    </row>
    <row r="27" spans="1:12" ht="13.5" thickBot="1">
      <c r="A27" s="15">
        <v>5.5</v>
      </c>
      <c r="B27" s="15" t="s">
        <v>230</v>
      </c>
      <c r="C27" s="15"/>
      <c r="D27" s="16"/>
      <c r="E27" s="16"/>
      <c r="F27" s="12">
        <f>(D27/12)*9</f>
        <v>0</v>
      </c>
      <c r="G27" s="16">
        <v>0</v>
      </c>
      <c r="H27" s="16">
        <f>G27-D27</f>
        <v>0</v>
      </c>
      <c r="I27" s="222"/>
      <c r="J27" s="222" t="e">
        <f>SUM(G27/F27)</f>
        <v>#DIV/0!</v>
      </c>
      <c r="K27" s="71" t="e">
        <f>SUM(G27/D27)</f>
        <v>#DIV/0!</v>
      </c>
      <c r="L27" s="223"/>
    </row>
    <row r="28" spans="1:15" ht="13.5" thickBot="1">
      <c r="A28" s="249" t="s">
        <v>231</v>
      </c>
      <c r="B28" s="247" t="s">
        <v>232</v>
      </c>
      <c r="C28" s="226">
        <v>0</v>
      </c>
      <c r="D28" s="226">
        <f>SUM(D23:D27)</f>
        <v>5800</v>
      </c>
      <c r="E28" s="226">
        <f>SUM(E23:E24)</f>
        <v>0</v>
      </c>
      <c r="F28" s="227">
        <f>SUM(F23:F27)</f>
        <v>4350</v>
      </c>
      <c r="G28" s="227">
        <f>SUM(G23:G27)</f>
        <v>11672.5</v>
      </c>
      <c r="H28" s="226">
        <f>G28-D28</f>
        <v>5872.5</v>
      </c>
      <c r="I28" s="228">
        <f>SUM(G29/D29)</f>
        <v>0.405</v>
      </c>
      <c r="J28" s="229">
        <f>SUM(G28/F28)</f>
        <v>2.683333333333333</v>
      </c>
      <c r="K28" s="230">
        <f>SUM(G28/D28)</f>
        <v>2.0125</v>
      </c>
      <c r="L28" s="231"/>
      <c r="M28" s="49">
        <f>O28*3</f>
        <v>4350</v>
      </c>
      <c r="O28" s="49">
        <f>D28/4</f>
        <v>1450</v>
      </c>
    </row>
    <row r="29" spans="1:15" ht="12.75">
      <c r="A29" s="15">
        <v>6.1</v>
      </c>
      <c r="B29" s="11" t="s">
        <v>233</v>
      </c>
      <c r="C29" s="11"/>
      <c r="D29" s="30">
        <v>30000</v>
      </c>
      <c r="E29" s="30"/>
      <c r="F29" s="30">
        <f>(D29/12)*9</f>
        <v>22500</v>
      </c>
      <c r="G29" s="12">
        <v>12150</v>
      </c>
      <c r="H29" s="12">
        <f>G29-D29</f>
        <v>-17850</v>
      </c>
      <c r="I29" s="233">
        <f>SUM(G31/D31)</f>
        <v>1.2356671411932185</v>
      </c>
      <c r="J29" s="233">
        <f>SUM(G29/F29)</f>
        <v>0.54</v>
      </c>
      <c r="K29" s="234">
        <f>SUM(G29/D29)</f>
        <v>0.405</v>
      </c>
      <c r="L29" s="223"/>
      <c r="M29" s="49">
        <f>O29*3</f>
        <v>22500</v>
      </c>
      <c r="O29" s="49">
        <f>D29/4</f>
        <v>7500</v>
      </c>
    </row>
    <row r="30" spans="1:15" ht="12.75">
      <c r="A30" s="15">
        <v>6.2</v>
      </c>
      <c r="B30" s="15" t="s">
        <v>234</v>
      </c>
      <c r="C30" s="15"/>
      <c r="D30" s="33">
        <v>35000</v>
      </c>
      <c r="E30" s="33">
        <v>9500</v>
      </c>
      <c r="F30" s="30">
        <f>(D30/12)*9</f>
        <v>26250</v>
      </c>
      <c r="G30" s="16">
        <v>54555</v>
      </c>
      <c r="H30" s="16">
        <f>G30-D30</f>
        <v>19555</v>
      </c>
      <c r="I30" s="222" t="e">
        <f>SUM(G32/D32)</f>
        <v>#DIV/0!</v>
      </c>
      <c r="J30" s="222">
        <f>SUM(G30/F30)</f>
        <v>2.0782857142857143</v>
      </c>
      <c r="K30" s="71">
        <f>SUM(G30/D30)</f>
        <v>1.5587142857142857</v>
      </c>
      <c r="L30" s="223"/>
      <c r="M30" s="49">
        <f>O30*3</f>
        <v>26250</v>
      </c>
      <c r="O30" s="49">
        <f>D30/4</f>
        <v>8750</v>
      </c>
    </row>
    <row r="31" spans="1:15" ht="12.75">
      <c r="A31" s="15">
        <v>6.3</v>
      </c>
      <c r="B31" s="15" t="s">
        <v>235</v>
      </c>
      <c r="C31" s="15"/>
      <c r="D31" s="33">
        <v>23181</v>
      </c>
      <c r="E31" s="33"/>
      <c r="F31" s="30">
        <f>(D31/12)*9</f>
        <v>17385.75</v>
      </c>
      <c r="G31" s="16">
        <v>28644</v>
      </c>
      <c r="H31" s="16">
        <f>G31-D31</f>
        <v>5463</v>
      </c>
      <c r="I31" s="222" t="e">
        <f>SUM(#REF!/#REF!)</f>
        <v>#REF!</v>
      </c>
      <c r="J31" s="222">
        <f>SUM(G31/F31)</f>
        <v>1.6475561882576248</v>
      </c>
      <c r="K31" s="71">
        <f>SUM(G31/D31)</f>
        <v>1.2356671411932185</v>
      </c>
      <c r="L31" s="223"/>
      <c r="M31" s="49">
        <f>O31*3</f>
        <v>17385.75</v>
      </c>
      <c r="O31" s="49">
        <f>D31/4</f>
        <v>5795.25</v>
      </c>
    </row>
    <row r="32" spans="1:15" ht="13.5" thickBot="1">
      <c r="A32" s="15"/>
      <c r="B32" s="15"/>
      <c r="C32" s="15"/>
      <c r="D32" s="33"/>
      <c r="E32" s="33"/>
      <c r="F32" s="33"/>
      <c r="G32" s="16"/>
      <c r="H32" s="16"/>
      <c r="I32" s="222"/>
      <c r="J32" s="222" t="e">
        <f>SUM(G32/F32)</f>
        <v>#DIV/0!</v>
      </c>
      <c r="K32" s="71"/>
      <c r="L32" s="223"/>
      <c r="M32" s="49">
        <f>O32*3</f>
        <v>0</v>
      </c>
      <c r="O32" s="49">
        <f>D32/4</f>
        <v>0</v>
      </c>
    </row>
    <row r="33" spans="1:15" ht="12.75" customHeight="1" thickBot="1">
      <c r="A33" s="250" t="s">
        <v>236</v>
      </c>
      <c r="B33" s="247" t="s">
        <v>237</v>
      </c>
      <c r="C33" s="226">
        <v>0</v>
      </c>
      <c r="D33" s="226">
        <f>SUM(D29:D32)</f>
        <v>88181</v>
      </c>
      <c r="E33" s="226">
        <f>SUM(E29:E32)</f>
        <v>9500</v>
      </c>
      <c r="F33" s="227">
        <f>SUM(F29:F32)</f>
        <v>66135.75</v>
      </c>
      <c r="G33" s="227">
        <f>SUM(G29:G32)</f>
        <v>95349</v>
      </c>
      <c r="H33" s="226">
        <f>G33-D33</f>
        <v>7168</v>
      </c>
      <c r="I33" s="228">
        <f>SUM(G40/D40)</f>
        <v>1.128929411764706</v>
      </c>
      <c r="J33" s="229">
        <f>SUM(G33/F33)</f>
        <v>1.4417164695342535</v>
      </c>
      <c r="K33" s="230">
        <f>SUM(G33/D33)</f>
        <v>1.08128735215069</v>
      </c>
      <c r="L33" s="231"/>
      <c r="M33" s="49">
        <f>O33*3</f>
        <v>66135.75</v>
      </c>
      <c r="O33" s="49">
        <f>D33/4</f>
        <v>22045.25</v>
      </c>
    </row>
    <row r="34" spans="1:15" ht="12.75" hidden="1">
      <c r="A34" s="206">
        <v>23</v>
      </c>
      <c r="B34" s="206" t="s">
        <v>238</v>
      </c>
      <c r="C34" s="206"/>
      <c r="D34" s="251">
        <v>0</v>
      </c>
      <c r="E34" s="252"/>
      <c r="F34" s="252"/>
      <c r="G34" s="251"/>
      <c r="H34" s="125">
        <f>G34-D34</f>
        <v>0</v>
      </c>
      <c r="I34" s="233" t="e">
        <f>SUM(#REF!/#REF!)</f>
        <v>#REF!</v>
      </c>
      <c r="J34" s="233" t="e">
        <f>SUM(G34/F34)</f>
        <v>#DIV/0!</v>
      </c>
      <c r="K34" s="234" t="e">
        <f>SUM(G34/D34)</f>
        <v>#DIV/0!</v>
      </c>
      <c r="L34" s="223"/>
      <c r="M34" s="49">
        <f>O34*3</f>
        <v>0</v>
      </c>
      <c r="O34" s="49">
        <f>D34/4</f>
        <v>0</v>
      </c>
    </row>
    <row r="35" spans="1:12" ht="12.75">
      <c r="A35" s="15">
        <v>7.1</v>
      </c>
      <c r="B35" s="15" t="s">
        <v>239</v>
      </c>
      <c r="C35" s="15"/>
      <c r="D35" s="33">
        <v>90000</v>
      </c>
      <c r="E35" s="33"/>
      <c r="F35" s="33">
        <f>(D35/12)*9</f>
        <v>67500</v>
      </c>
      <c r="G35" s="33">
        <v>87888.82</v>
      </c>
      <c r="H35" s="131">
        <f>G35-D35</f>
        <v>-2111.179999999993</v>
      </c>
      <c r="I35" s="222"/>
      <c r="J35" s="222">
        <f>SUM(G35/F35)</f>
        <v>1.3020565925925927</v>
      </c>
      <c r="K35" s="71">
        <f>G35/D35</f>
        <v>0.9765424444444445</v>
      </c>
      <c r="L35" s="223"/>
    </row>
    <row r="36" spans="1:12" ht="12.75">
      <c r="A36" s="15">
        <v>7.2</v>
      </c>
      <c r="B36" s="15" t="s">
        <v>240</v>
      </c>
      <c r="C36" s="15"/>
      <c r="D36" s="33">
        <v>153000</v>
      </c>
      <c r="E36" s="33"/>
      <c r="F36" s="33">
        <f>(D36/12)*9</f>
        <v>114750</v>
      </c>
      <c r="G36" s="33">
        <v>6506.02</v>
      </c>
      <c r="H36" s="131">
        <f>G36-D36</f>
        <v>-146493.98</v>
      </c>
      <c r="I36" s="222"/>
      <c r="J36" s="222">
        <f>SUM(G36/F36)</f>
        <v>0.05669734204793029</v>
      </c>
      <c r="K36" s="71">
        <f>G36/D36</f>
        <v>0.04252300653594771</v>
      </c>
      <c r="L36" s="223"/>
    </row>
    <row r="37" spans="1:12" ht="12.75">
      <c r="A37" s="15">
        <v>7.3</v>
      </c>
      <c r="B37" s="15" t="s">
        <v>241</v>
      </c>
      <c r="C37" s="15"/>
      <c r="D37" s="33">
        <v>2000</v>
      </c>
      <c r="E37" s="33"/>
      <c r="F37" s="33">
        <f>(D37/12)*9</f>
        <v>1500</v>
      </c>
      <c r="G37" s="33">
        <v>6097.16</v>
      </c>
      <c r="H37" s="131">
        <f>G37-D37</f>
        <v>4097.16</v>
      </c>
      <c r="I37" s="222"/>
      <c r="J37" s="222">
        <f>SUM(G37/F37)</f>
        <v>4.064773333333333</v>
      </c>
      <c r="K37" s="71">
        <f>G37/D37</f>
        <v>3.04858</v>
      </c>
      <c r="L37" s="223"/>
    </row>
    <row r="38" spans="1:12" ht="13.5" thickBot="1">
      <c r="A38" s="15"/>
      <c r="B38" s="15"/>
      <c r="C38" s="15"/>
      <c r="D38" s="33"/>
      <c r="E38" s="33"/>
      <c r="F38" s="33"/>
      <c r="G38" s="33"/>
      <c r="H38" s="131"/>
      <c r="I38" s="222"/>
      <c r="J38" s="222"/>
      <c r="K38" s="71"/>
      <c r="L38" s="223"/>
    </row>
    <row r="39" spans="1:12" ht="12.75">
      <c r="A39" s="253" t="s">
        <v>242</v>
      </c>
      <c r="B39" s="253" t="s">
        <v>243</v>
      </c>
      <c r="C39" s="254">
        <v>0</v>
      </c>
      <c r="D39" s="255">
        <f>SUM(D34:D38)</f>
        <v>245000</v>
      </c>
      <c r="E39" s="256"/>
      <c r="F39" s="256">
        <f>SUM(F35:F38)</f>
        <v>183750</v>
      </c>
      <c r="G39" s="257">
        <f>SUM(G35:G38)</f>
        <v>100492.00000000001</v>
      </c>
      <c r="H39" s="257">
        <f>G39-D39</f>
        <v>-144508</v>
      </c>
      <c r="I39" s="258"/>
      <c r="J39" s="259">
        <f>SUM(G39/F39)</f>
        <v>0.5468952380952382</v>
      </c>
      <c r="K39" s="260">
        <f>G39/D39</f>
        <v>0.41017142857142863</v>
      </c>
      <c r="L39" s="223"/>
    </row>
    <row r="40" spans="1:15" ht="12.75">
      <c r="A40" s="240">
        <v>8.1</v>
      </c>
      <c r="B40" s="15" t="s">
        <v>244</v>
      </c>
      <c r="C40" s="15"/>
      <c r="D40" s="33">
        <v>85000</v>
      </c>
      <c r="E40" s="33"/>
      <c r="F40" s="33">
        <f>(D40/12)*9</f>
        <v>63750</v>
      </c>
      <c r="G40" s="16">
        <f>120+95839</f>
        <v>95959</v>
      </c>
      <c r="H40" s="16">
        <f>G40-D40</f>
        <v>10959</v>
      </c>
      <c r="I40" s="222">
        <f>SUM(G43/D43)</f>
        <v>1.1525227790432802</v>
      </c>
      <c r="J40" s="222">
        <f>SUM(G40/F40)</f>
        <v>1.5052392156862746</v>
      </c>
      <c r="K40" s="71">
        <f>SUM(G40/D40)</f>
        <v>1.128929411764706</v>
      </c>
      <c r="L40" s="223"/>
      <c r="M40" s="49">
        <f>O40*3</f>
        <v>63750</v>
      </c>
      <c r="O40" s="49">
        <f>D40/4</f>
        <v>21250</v>
      </c>
    </row>
    <row r="41" spans="1:15" ht="12.75">
      <c r="A41" s="67">
        <v>8.2</v>
      </c>
      <c r="B41" s="241" t="s">
        <v>245</v>
      </c>
      <c r="C41" s="15"/>
      <c r="D41" s="33">
        <v>2800</v>
      </c>
      <c r="E41" s="33"/>
      <c r="F41" s="33">
        <f>(D41/12)*9</f>
        <v>2100</v>
      </c>
      <c r="G41" s="16">
        <v>5232.5</v>
      </c>
      <c r="H41" s="16">
        <f>G41-D41</f>
        <v>2432.5</v>
      </c>
      <c r="I41" s="222"/>
      <c r="J41" s="222">
        <f>SUM(G41/F41)</f>
        <v>2.4916666666666667</v>
      </c>
      <c r="K41" s="71">
        <f>SUM(G41/D41)</f>
        <v>1.86875</v>
      </c>
      <c r="L41" s="223"/>
      <c r="M41" s="49" t="e">
        <f>O41*3</f>
        <v>#REF!</v>
      </c>
      <c r="O41" s="49" t="e">
        <f>#REF!/4</f>
        <v>#REF!</v>
      </c>
    </row>
    <row r="42" spans="1:12" ht="12.7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223"/>
    </row>
    <row r="43" spans="1:15" ht="13.5" thickBot="1">
      <c r="A43" s="261" t="s">
        <v>246</v>
      </c>
      <c r="B43" s="262" t="s">
        <v>247</v>
      </c>
      <c r="C43" s="263">
        <v>0</v>
      </c>
      <c r="D43" s="263">
        <f>SUM(D40:D41)</f>
        <v>87800</v>
      </c>
      <c r="E43" s="263">
        <f>SUM(E34:E40)</f>
        <v>0</v>
      </c>
      <c r="F43" s="264">
        <f>SUM(F40:F41)</f>
        <v>65850</v>
      </c>
      <c r="G43" s="264">
        <f>SUM(G40:G41)</f>
        <v>101191.5</v>
      </c>
      <c r="H43" s="263">
        <f>G43-D43</f>
        <v>13391.5</v>
      </c>
      <c r="I43" s="265" t="e">
        <f>SUM(#REF!/#REF!)</f>
        <v>#REF!</v>
      </c>
      <c r="J43" s="266">
        <f>SUM(G43/F43)</f>
        <v>1.5366970387243737</v>
      </c>
      <c r="K43" s="267">
        <f>SUM(G43/D43)</f>
        <v>1.1525227790432802</v>
      </c>
      <c r="L43" s="231"/>
      <c r="M43" s="49">
        <f>O43*3</f>
        <v>65850</v>
      </c>
      <c r="O43" s="49">
        <f>D43/4</f>
        <v>21950</v>
      </c>
    </row>
    <row r="44" spans="1:15" ht="12.75">
      <c r="A44" s="11">
        <v>9.1</v>
      </c>
      <c r="B44" s="15" t="s">
        <v>248</v>
      </c>
      <c r="C44" s="268">
        <v>7754</v>
      </c>
      <c r="D44" s="33">
        <v>15000</v>
      </c>
      <c r="E44" s="33"/>
      <c r="F44" s="33">
        <f>(D44/12)*9</f>
        <v>11250</v>
      </c>
      <c r="G44" s="16">
        <v>10963</v>
      </c>
      <c r="H44" s="16">
        <f>G44-D44</f>
        <v>-4037</v>
      </c>
      <c r="I44" s="222" t="e">
        <f>SUM(#REF!/#REF!)</f>
        <v>#REF!</v>
      </c>
      <c r="J44" s="222">
        <f>SUM(G44/F44)</f>
        <v>0.9744888888888888</v>
      </c>
      <c r="K44" s="71">
        <f>SUM(G44/D44)</f>
        <v>0.7308666666666667</v>
      </c>
      <c r="L44" s="223"/>
      <c r="M44" s="49">
        <f>O44*3</f>
        <v>11250</v>
      </c>
      <c r="O44" s="49">
        <f>D44/4</f>
        <v>3750</v>
      </c>
    </row>
    <row r="45" spans="1:15" ht="12.75">
      <c r="A45" s="15">
        <v>9.2</v>
      </c>
      <c r="B45" s="15" t="s">
        <v>249</v>
      </c>
      <c r="C45" s="15"/>
      <c r="D45" s="33">
        <v>4000</v>
      </c>
      <c r="E45" s="33"/>
      <c r="F45" s="33">
        <f>(D45/12)*9</f>
        <v>3000</v>
      </c>
      <c r="G45" s="16">
        <v>1062.4</v>
      </c>
      <c r="H45" s="16">
        <f>G45-D45</f>
        <v>-2937.6</v>
      </c>
      <c r="I45" s="222" t="e">
        <f>SUM(#REF!/#REF!)</f>
        <v>#REF!</v>
      </c>
      <c r="J45" s="222">
        <f>SUM(G45/F45)</f>
        <v>0.35413333333333336</v>
      </c>
      <c r="K45" s="71">
        <f>SUM(G45/D45)</f>
        <v>0.2656</v>
      </c>
      <c r="L45" s="223"/>
      <c r="M45" s="49">
        <f>O45*3</f>
        <v>3000</v>
      </c>
      <c r="O45" s="49">
        <f>D45/4</f>
        <v>1000</v>
      </c>
    </row>
    <row r="46" spans="1:15" ht="12.75">
      <c r="A46" s="11">
        <v>9.3</v>
      </c>
      <c r="B46" s="15" t="s">
        <v>250</v>
      </c>
      <c r="C46" s="16"/>
      <c r="D46" s="33"/>
      <c r="E46" s="33"/>
      <c r="F46" s="33">
        <f>(D46/12)*9</f>
        <v>0</v>
      </c>
      <c r="G46" s="16">
        <v>744</v>
      </c>
      <c r="H46" s="16">
        <f>G46-D46</f>
        <v>744</v>
      </c>
      <c r="I46" s="222"/>
      <c r="J46" s="222" t="e">
        <f>SUM(G46/F46)</f>
        <v>#DIV/0!</v>
      </c>
      <c r="K46" s="71" t="e">
        <f>SUM(G46/D46)</f>
        <v>#DIV/0!</v>
      </c>
      <c r="L46" s="223"/>
      <c r="M46" s="49">
        <f>O46*3</f>
        <v>0</v>
      </c>
      <c r="O46" s="49">
        <f>D46/4</f>
        <v>0</v>
      </c>
    </row>
    <row r="47" spans="1:15" ht="12.75">
      <c r="A47" s="11">
        <v>9.4</v>
      </c>
      <c r="B47" s="15" t="s">
        <v>251</v>
      </c>
      <c r="C47" s="15"/>
      <c r="D47" s="33">
        <v>7410</v>
      </c>
      <c r="E47" s="33"/>
      <c r="F47" s="33">
        <f>(D47/12)*9</f>
        <v>5557.5</v>
      </c>
      <c r="G47" s="16">
        <v>19798.87</v>
      </c>
      <c r="H47" s="16">
        <f>G47-D47</f>
        <v>12388.869999999999</v>
      </c>
      <c r="I47" s="222"/>
      <c r="J47" s="222">
        <f>SUM(G47/F47)</f>
        <v>3.562549707602339</v>
      </c>
      <c r="K47" s="71">
        <f>SUM(G47/D47)</f>
        <v>2.671912280701754</v>
      </c>
      <c r="L47" s="223"/>
      <c r="M47" s="49">
        <f>O47*3</f>
        <v>5557.5</v>
      </c>
      <c r="O47" s="49">
        <f>D47/4</f>
        <v>1852.5</v>
      </c>
    </row>
    <row r="48" spans="1:15" ht="12.75">
      <c r="A48" s="15">
        <v>9.5</v>
      </c>
      <c r="B48" s="15" t="s">
        <v>252</v>
      </c>
      <c r="C48" s="15"/>
      <c r="D48" s="33">
        <v>2000</v>
      </c>
      <c r="E48" s="33"/>
      <c r="F48" s="33">
        <f>(D48/12)*9</f>
        <v>1500</v>
      </c>
      <c r="G48" s="16">
        <v>470</v>
      </c>
      <c r="H48" s="16">
        <f>G48-D48</f>
        <v>-1530</v>
      </c>
      <c r="I48" s="222"/>
      <c r="J48" s="222">
        <f>SUM(G48/F48)</f>
        <v>0.31333333333333335</v>
      </c>
      <c r="K48" s="71">
        <f>SUM(G48/D48)</f>
        <v>0.235</v>
      </c>
      <c r="L48" s="223"/>
      <c r="M48" s="49">
        <f>O48*3</f>
        <v>1500</v>
      </c>
      <c r="O48" s="49">
        <f>D48/4</f>
        <v>500</v>
      </c>
    </row>
    <row r="49" spans="1:15" ht="13.5" thickBot="1">
      <c r="A49" s="269">
        <v>9.6</v>
      </c>
      <c r="B49" s="17" t="s">
        <v>253</v>
      </c>
      <c r="C49" s="206"/>
      <c r="D49" s="270">
        <v>0</v>
      </c>
      <c r="E49" s="270"/>
      <c r="F49" s="33">
        <f>(D49/12)*9</f>
        <v>0</v>
      </c>
      <c r="G49" s="271">
        <v>4680</v>
      </c>
      <c r="H49" s="16">
        <f>G49-D49</f>
        <v>4680</v>
      </c>
      <c r="I49" s="272"/>
      <c r="J49" s="222" t="e">
        <f>SUM(G49/F49)</f>
        <v>#DIV/0!</v>
      </c>
      <c r="K49" s="71" t="e">
        <f>SUM(G49/D49)</f>
        <v>#DIV/0!</v>
      </c>
      <c r="L49" s="223"/>
      <c r="M49" s="49">
        <f>O49*3</f>
        <v>0</v>
      </c>
      <c r="O49" s="49">
        <f>D49/4</f>
        <v>0</v>
      </c>
    </row>
    <row r="50" spans="1:15" ht="13.5" thickBot="1">
      <c r="A50" s="273" t="s">
        <v>254</v>
      </c>
      <c r="B50" s="247" t="s">
        <v>255</v>
      </c>
      <c r="C50" s="226">
        <f>SUM(C44:C47)</f>
        <v>7754</v>
      </c>
      <c r="D50" s="226">
        <f>SUM(D44:D49)</f>
        <v>28410</v>
      </c>
      <c r="E50" s="226">
        <f>SUM(E44:E47)</f>
        <v>0</v>
      </c>
      <c r="F50" s="227">
        <f>SUM(F44:F48)</f>
        <v>21307.5</v>
      </c>
      <c r="G50" s="227">
        <f>SUM(G44:G49)</f>
        <v>37718.27</v>
      </c>
      <c r="H50" s="226">
        <f>G50-D50</f>
        <v>9308.269999999997</v>
      </c>
      <c r="I50" s="228" t="e">
        <f>SUM(#REF!/#REF!)</f>
        <v>#REF!</v>
      </c>
      <c r="J50" s="229">
        <f>SUM(G50/F50)</f>
        <v>1.7701874926669012</v>
      </c>
      <c r="K50" s="230">
        <f>SUM(G50/D50)</f>
        <v>1.327640619500176</v>
      </c>
      <c r="L50" s="231"/>
      <c r="M50" s="49">
        <f>O50*3</f>
        <v>21307.5</v>
      </c>
      <c r="O50" s="49">
        <f>D50/4</f>
        <v>7102.5</v>
      </c>
    </row>
    <row r="51" spans="1:15" ht="12.75" hidden="1">
      <c r="A51" s="11">
        <v>46</v>
      </c>
      <c r="B51" s="11" t="s">
        <v>256</v>
      </c>
      <c r="C51" s="11"/>
      <c r="D51" s="125">
        <v>0</v>
      </c>
      <c r="E51" s="252"/>
      <c r="F51" s="252"/>
      <c r="G51" s="125"/>
      <c r="H51" s="125">
        <f>G51-D51</f>
        <v>0</v>
      </c>
      <c r="I51" s="233">
        <f>SUM(G53/D53)</f>
        <v>0</v>
      </c>
      <c r="J51" s="233" t="e">
        <f>SUM(G51/F51)</f>
        <v>#DIV/0!</v>
      </c>
      <c r="K51" s="234" t="e">
        <f>SUM(G51/D51)</f>
        <v>#DIV/0!</v>
      </c>
      <c r="L51" s="223"/>
      <c r="M51" s="49">
        <f>O51*3</f>
        <v>0</v>
      </c>
      <c r="O51" s="49">
        <f>D51/4</f>
        <v>0</v>
      </c>
    </row>
    <row r="52" spans="1:15" ht="12.75">
      <c r="A52" s="15">
        <v>10.1</v>
      </c>
      <c r="B52" s="241" t="s">
        <v>257</v>
      </c>
      <c r="C52" s="15"/>
      <c r="D52" s="33">
        <v>6300</v>
      </c>
      <c r="E52" s="33"/>
      <c r="F52" s="33">
        <f>(D52/12)*9</f>
        <v>4725</v>
      </c>
      <c r="G52" s="16">
        <v>10191.75</v>
      </c>
      <c r="H52" s="16">
        <f>G52-D52</f>
        <v>3891.75</v>
      </c>
      <c r="I52" s="222" t="e">
        <f>SUM(#REF!/#REF!)</f>
        <v>#REF!</v>
      </c>
      <c r="J52" s="222">
        <f>SUM(G52/F52)</f>
        <v>2.156984126984127</v>
      </c>
      <c r="K52" s="71">
        <f>SUM(G52/D52)</f>
        <v>1.6177380952380953</v>
      </c>
      <c r="L52" s="223"/>
      <c r="M52" s="49">
        <f>O52*3</f>
        <v>4725</v>
      </c>
      <c r="O52" s="49">
        <f>D52/4</f>
        <v>1575</v>
      </c>
    </row>
    <row r="53" spans="1:15" ht="12.75">
      <c r="A53" s="15">
        <v>10.2</v>
      </c>
      <c r="B53" s="241" t="s">
        <v>258</v>
      </c>
      <c r="C53" s="15"/>
      <c r="D53" s="33">
        <v>200</v>
      </c>
      <c r="E53" s="33"/>
      <c r="F53" s="33">
        <f>(D53/12)*9</f>
        <v>150</v>
      </c>
      <c r="G53" s="16">
        <v>0</v>
      </c>
      <c r="H53" s="16">
        <f>G53-D53</f>
        <v>-200</v>
      </c>
      <c r="I53" s="222">
        <f>SUM(G55/D55)</f>
        <v>1.1451404494382023</v>
      </c>
      <c r="J53" s="222">
        <f>SUM(G53/F53)</f>
        <v>0</v>
      </c>
      <c r="K53" s="71">
        <f>SUM(G53/D53)</f>
        <v>0</v>
      </c>
      <c r="L53" s="223"/>
      <c r="M53" s="49">
        <f>O53*3</f>
        <v>150</v>
      </c>
      <c r="O53" s="49">
        <f>D53/4</f>
        <v>50</v>
      </c>
    </row>
    <row r="54" spans="1:15" ht="13.5" thickBot="1">
      <c r="A54" s="15">
        <v>10.3</v>
      </c>
      <c r="B54" s="15" t="s">
        <v>259</v>
      </c>
      <c r="C54" s="15"/>
      <c r="D54" s="33">
        <v>2400</v>
      </c>
      <c r="E54" s="33"/>
      <c r="F54" s="33">
        <f>(D54/12)*9</f>
        <v>1800</v>
      </c>
      <c r="G54" s="16">
        <v>0</v>
      </c>
      <c r="H54" s="16">
        <f>G54-D54</f>
        <v>-2400</v>
      </c>
      <c r="I54" s="222"/>
      <c r="J54" s="222">
        <f>SUM(G54/F54)</f>
        <v>0</v>
      </c>
      <c r="K54" s="71">
        <f>SUM(G54/D54)</f>
        <v>0</v>
      </c>
      <c r="L54" s="223"/>
      <c r="M54" s="49">
        <f>O54*3</f>
        <v>1800</v>
      </c>
      <c r="O54" s="49">
        <f>D54/4</f>
        <v>600</v>
      </c>
    </row>
    <row r="55" spans="1:15" ht="13.5" thickBot="1">
      <c r="A55" s="273" t="s">
        <v>260</v>
      </c>
      <c r="B55" s="247" t="s">
        <v>261</v>
      </c>
      <c r="C55" s="226">
        <v>0</v>
      </c>
      <c r="D55" s="226">
        <f>SUM(D51:D54)</f>
        <v>8900</v>
      </c>
      <c r="E55" s="226">
        <f>SUM(E51:E54)</f>
        <v>0</v>
      </c>
      <c r="F55" s="227">
        <f>SUM(F52:F54)</f>
        <v>6675</v>
      </c>
      <c r="G55" s="227">
        <f>SUM(G52:G54)</f>
        <v>10191.75</v>
      </c>
      <c r="H55" s="226">
        <f>G55-D55</f>
        <v>1291.75</v>
      </c>
      <c r="I55" s="228" t="e">
        <f>SUM(#REF!/#REF!)</f>
        <v>#REF!</v>
      </c>
      <c r="J55" s="229">
        <f>SUM(G55/F55)</f>
        <v>1.5268539325842696</v>
      </c>
      <c r="K55" s="230">
        <f>SUM(G55/D55)</f>
        <v>1.1451404494382023</v>
      </c>
      <c r="L55" s="231"/>
      <c r="M55" s="49">
        <f>O55*3</f>
        <v>6675</v>
      </c>
      <c r="O55" s="49">
        <f>D55/4</f>
        <v>2225</v>
      </c>
    </row>
    <row r="56" spans="1:12" ht="12.75">
      <c r="A56" s="11">
        <v>11.1</v>
      </c>
      <c r="B56" s="11" t="s">
        <v>262</v>
      </c>
      <c r="C56" s="11"/>
      <c r="D56" s="12"/>
      <c r="E56" s="12"/>
      <c r="F56" s="12"/>
      <c r="G56" s="12">
        <v>0</v>
      </c>
      <c r="H56" s="12">
        <f>G56-D56</f>
        <v>0</v>
      </c>
      <c r="I56" s="233" t="e">
        <f>SUM(#REF!/#REF!)</f>
        <v>#REF!</v>
      </c>
      <c r="J56" s="233" t="e">
        <f>SUM(G56/F56)</f>
        <v>#DIV/0!</v>
      </c>
      <c r="K56" s="234" t="e">
        <f>SUM(G56/D56)</f>
        <v>#DIV/0!</v>
      </c>
      <c r="L56" s="231"/>
    </row>
    <row r="57" spans="1:12" ht="12.75">
      <c r="A57" s="11">
        <v>11.2</v>
      </c>
      <c r="B57" s="11" t="s">
        <v>263</v>
      </c>
      <c r="C57" s="11"/>
      <c r="D57" s="12"/>
      <c r="E57" s="12"/>
      <c r="F57" s="12"/>
      <c r="G57" s="12">
        <v>26450</v>
      </c>
      <c r="H57" s="12">
        <f>G57-D57</f>
        <v>26450</v>
      </c>
      <c r="I57" s="233"/>
      <c r="J57" s="233" t="e">
        <f>SUM(G57/F57)</f>
        <v>#DIV/0!</v>
      </c>
      <c r="K57" s="234" t="e">
        <f>SUM(G57/D57)</f>
        <v>#DIV/0!</v>
      </c>
      <c r="L57" s="231"/>
    </row>
    <row r="58" spans="1:15" ht="13.5" thickBot="1">
      <c r="A58" s="11">
        <v>11.3</v>
      </c>
      <c r="B58" s="11" t="s">
        <v>264</v>
      </c>
      <c r="C58" s="11"/>
      <c r="D58" s="12"/>
      <c r="E58" s="12"/>
      <c r="F58" s="12"/>
      <c r="G58" s="12">
        <v>271142</v>
      </c>
      <c r="H58" s="12">
        <f>G58-D58</f>
        <v>271142</v>
      </c>
      <c r="I58" s="233" t="e">
        <f>SUM(G59/D59)</f>
        <v>#DIV/0!</v>
      </c>
      <c r="J58" s="233" t="e">
        <f>SUM(G58/F58)</f>
        <v>#DIV/0!</v>
      </c>
      <c r="K58" s="234" t="e">
        <f>SUM(G58/D58)</f>
        <v>#DIV/0!</v>
      </c>
      <c r="L58" s="223"/>
      <c r="M58" s="49">
        <f>O58*3</f>
        <v>0</v>
      </c>
      <c r="O58" s="49">
        <f>D58/4</f>
        <v>0</v>
      </c>
    </row>
    <row r="59" spans="1:15" ht="13.5" thickBot="1">
      <c r="A59" s="274" t="s">
        <v>265</v>
      </c>
      <c r="B59" s="247" t="s">
        <v>266</v>
      </c>
      <c r="C59" s="226">
        <f>SUM(C58:C58)</f>
        <v>0</v>
      </c>
      <c r="D59" s="226">
        <f>SUM(D56:D58)</f>
        <v>0</v>
      </c>
      <c r="E59" s="226">
        <f>SUM(E58:E58)</f>
        <v>0</v>
      </c>
      <c r="F59" s="226">
        <f>SUM(F56:F58)</f>
        <v>0</v>
      </c>
      <c r="G59" s="226">
        <f>SUM(G56:G58)</f>
        <v>297592</v>
      </c>
      <c r="H59" s="226">
        <f>G59-D59</f>
        <v>297592</v>
      </c>
      <c r="I59" s="228" t="e">
        <f>SUM(#REF!/#REF!)</f>
        <v>#REF!</v>
      </c>
      <c r="J59" s="229" t="e">
        <f>SUM(G59/F59)</f>
        <v>#DIV/0!</v>
      </c>
      <c r="K59" s="230" t="e">
        <f>SUM(G59/D59)</f>
        <v>#DIV/0!</v>
      </c>
      <c r="L59" s="231"/>
      <c r="M59" s="49">
        <f>O59*3</f>
        <v>0</v>
      </c>
      <c r="O59" s="49">
        <f>D59/4</f>
        <v>0</v>
      </c>
    </row>
    <row r="60" spans="1:15" ht="13.5" thickBot="1">
      <c r="A60" s="275"/>
      <c r="B60" s="276" t="s">
        <v>18</v>
      </c>
      <c r="C60" s="257">
        <f>C11+C15+C19+C22+C28+C33+C39+C43+C50+C55+C59</f>
        <v>1610042.95</v>
      </c>
      <c r="D60" s="277">
        <f>D11+D15+D19+D22+D28+D33+D39+D43+D50+D55+D59</f>
        <v>1270127</v>
      </c>
      <c r="E60" s="256">
        <f>E11+E15+E19+E22+E28+E33+E39+E43+E50+E55+E59</f>
        <v>9500</v>
      </c>
      <c r="F60" s="257">
        <f>F11+F15+F19+F22+F28+F33+F39+F43+F50+F55+F59</f>
        <v>952595.25</v>
      </c>
      <c r="G60" s="226">
        <f>SUM(G11+G15+G19+G22+G28+G33+G39+G43+G50+G55+G59)</f>
        <v>1567205.84</v>
      </c>
      <c r="H60" s="226">
        <f>G60-D60</f>
        <v>297078.8400000001</v>
      </c>
      <c r="I60" s="228" t="e">
        <f>SUM(#REF!/#REF!)</f>
        <v>#REF!</v>
      </c>
      <c r="J60" s="229">
        <f>SUM(G60/F60)</f>
        <v>1.6451959423480225</v>
      </c>
      <c r="K60" s="230">
        <f>SUM(G60/D60)</f>
        <v>1.233896956761017</v>
      </c>
      <c r="L60" s="231"/>
      <c r="M60" s="49">
        <f>O60*3</f>
        <v>952595.25</v>
      </c>
      <c r="O60" s="49">
        <f>D60/4</f>
        <v>317531.75</v>
      </c>
    </row>
    <row r="61" spans="2:11" ht="18.75" customHeight="1">
      <c r="B61" s="278" t="s">
        <v>267</v>
      </c>
      <c r="C61" s="279"/>
      <c r="D61" s="279"/>
      <c r="E61" s="279"/>
      <c r="F61" s="279"/>
      <c r="G61" s="279"/>
      <c r="H61" s="280"/>
      <c r="I61" s="281"/>
      <c r="J61" s="281"/>
      <c r="K61" s="279"/>
    </row>
    <row r="62" spans="1:11" ht="12.75" customHeight="1">
      <c r="A62" s="49" t="s">
        <v>268</v>
      </c>
      <c r="B62" s="278" t="s">
        <v>269</v>
      </c>
      <c r="C62" s="279"/>
      <c r="D62" s="279"/>
      <c r="E62" s="279"/>
      <c r="F62" s="279"/>
      <c r="G62" s="279"/>
      <c r="H62" s="282"/>
      <c r="I62" s="282"/>
      <c r="J62" s="282"/>
      <c r="K62" s="279"/>
    </row>
    <row r="63" spans="2:11" ht="12.75" customHeight="1">
      <c r="B63" s="278" t="s">
        <v>270</v>
      </c>
      <c r="C63" s="279"/>
      <c r="D63" s="279"/>
      <c r="E63" s="279"/>
      <c r="F63" s="279"/>
      <c r="G63" s="279"/>
      <c r="H63" s="282"/>
      <c r="I63" s="282"/>
      <c r="J63" s="282"/>
      <c r="K63" s="279"/>
    </row>
    <row r="64" spans="2:11" ht="15">
      <c r="B64" s="278" t="s">
        <v>271</v>
      </c>
      <c r="C64" s="279"/>
      <c r="D64" s="279"/>
      <c r="E64" s="279"/>
      <c r="F64" s="279"/>
      <c r="G64" s="279"/>
      <c r="H64" s="279"/>
      <c r="I64" s="279"/>
      <c r="J64" s="279"/>
      <c r="K64" s="279"/>
    </row>
    <row r="65" spans="2:11" ht="15">
      <c r="B65" s="278"/>
      <c r="C65" s="279"/>
      <c r="D65" s="279"/>
      <c r="E65" s="279"/>
      <c r="F65" s="279"/>
      <c r="G65" s="279"/>
      <c r="H65" s="279"/>
      <c r="I65" s="279"/>
      <c r="J65" s="279"/>
      <c r="K65" s="279"/>
    </row>
    <row r="66" spans="1:11" ht="20.25">
      <c r="A66" s="283" t="s">
        <v>272</v>
      </c>
      <c r="B66" s="283"/>
      <c r="C66" s="283"/>
      <c r="D66" s="283"/>
      <c r="E66" s="283"/>
      <c r="F66" s="283"/>
      <c r="G66" s="283"/>
      <c r="H66" s="279"/>
      <c r="I66" s="279"/>
      <c r="J66" s="279"/>
      <c r="K66" s="279"/>
    </row>
    <row r="67" spans="1:16" ht="30" customHeight="1">
      <c r="A67" s="284">
        <v>1</v>
      </c>
      <c r="B67" s="285" t="s">
        <v>273</v>
      </c>
      <c r="C67" s="285"/>
      <c r="D67" s="285"/>
      <c r="E67" s="285"/>
      <c r="F67" s="285"/>
      <c r="G67" s="286">
        <v>377321.94</v>
      </c>
      <c r="H67" s="287"/>
      <c r="I67" s="279"/>
      <c r="J67" s="279"/>
      <c r="K67" s="279"/>
      <c r="P67" s="49" t="s">
        <v>274</v>
      </c>
    </row>
    <row r="68" spans="1:8" ht="32.25" customHeight="1">
      <c r="A68" s="288">
        <v>2</v>
      </c>
      <c r="B68" s="285" t="s">
        <v>275</v>
      </c>
      <c r="C68" s="285"/>
      <c r="D68" s="285"/>
      <c r="E68" s="285"/>
      <c r="F68" s="285"/>
      <c r="G68" s="286">
        <f>78337.3-114</f>
        <v>78223.3</v>
      </c>
      <c r="H68" s="287"/>
    </row>
    <row r="69" spans="1:17" ht="24" customHeight="1">
      <c r="A69" s="289"/>
      <c r="B69" s="290" t="s">
        <v>276</v>
      </c>
      <c r="C69" s="290"/>
      <c r="D69" s="290"/>
      <c r="E69" s="290"/>
      <c r="F69" s="290"/>
      <c r="G69" s="286">
        <f>G67+G68</f>
        <v>455545.24</v>
      </c>
      <c r="H69" s="287"/>
      <c r="K69" s="70"/>
      <c r="Q69" s="70">
        <f>G60+G69</f>
        <v>2022751.08</v>
      </c>
    </row>
    <row r="70" spans="2:11" ht="12.75">
      <c r="B70" s="73"/>
      <c r="C70" s="73"/>
      <c r="K70" s="70"/>
    </row>
    <row r="71" ht="12.75">
      <c r="K71" s="70"/>
    </row>
    <row r="72" spans="7:11" ht="12.75">
      <c r="G72" s="70"/>
      <c r="K72" s="70"/>
    </row>
    <row r="73" ht="12.75">
      <c r="K73" s="70"/>
    </row>
  </sheetData>
  <sheetProtection/>
  <mergeCells count="4">
    <mergeCell ref="A66:G66"/>
    <mergeCell ref="B67:F67"/>
    <mergeCell ref="B68:F68"/>
    <mergeCell ref="B69:F69"/>
  </mergeCells>
  <printOptions/>
  <pageMargins left="0.7480314960629921" right="0.7480314960629921" top="0.984251968503937" bottom="0.984251968503937" header="0.5118110236220472" footer="0.5118110236220472"/>
  <pageSetup horizontalDpi="600" verticalDpi="600" orientation="landscape" scale="95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71"/>
  <sheetViews>
    <sheetView tabSelected="1" zoomScalePageLayoutView="0" workbookViewId="0" topLeftCell="A1">
      <selection activeCell="G70" sqref="A1:G70"/>
    </sheetView>
  </sheetViews>
  <sheetFormatPr defaultColWidth="9.140625" defaultRowHeight="12.75"/>
  <cols>
    <col min="1" max="1" width="5.00390625" widthPt="26.25" style="49" customWidth="1"/>
    <col min="2" max="2" width="42.00390625" widthPt="220.5" style="49" customWidth="1"/>
    <col min="3" max="3" width="15.8515625" widthPt="83.25" style="49" customWidth="1"/>
    <col min="4" max="4" width="17.00390625" widthPt="89.25" style="49" customWidth="1"/>
    <col min="5" max="5" width="17.140625" widthPt="90" style="49" customWidth="1"/>
    <col min="6" max="6" width="15.7109375" widthPt="82.5" style="49" customWidth="1"/>
    <col min="7" max="7" width="10.7109375" widthPt="56.25" style="49" bestFit="1" customWidth="1"/>
    <col min="11" max="11" width="11.7109375" widthPt="61.5" style="49" bestFit="1" customWidth="1"/>
  </cols>
  <sheetData>
    <row r="1" ht="16.5" thickBot="1">
      <c r="A1" s="1" t="s">
        <v>277</v>
      </c>
    </row>
    <row r="2" spans="1:6" ht="12.75">
      <c r="A2" s="291" t="s">
        <v>278</v>
      </c>
      <c r="B2" s="292" t="s">
        <v>279</v>
      </c>
      <c r="C2" s="292" t="s">
        <v>280</v>
      </c>
      <c r="D2" s="292" t="s">
        <v>281</v>
      </c>
      <c r="E2" s="293" t="s">
        <v>282</v>
      </c>
      <c r="F2" s="293" t="s">
        <v>283</v>
      </c>
    </row>
    <row r="3" spans="1:6" ht="12" customHeight="1" thickBot="1">
      <c r="A3" s="294"/>
      <c r="B3" s="295"/>
      <c r="C3" s="295"/>
      <c r="D3" s="295"/>
      <c r="E3" s="296"/>
      <c r="F3" s="296"/>
    </row>
    <row r="4" spans="1:6" ht="12.75">
      <c r="A4" s="15">
        <v>2</v>
      </c>
      <c r="B4" s="15" t="s">
        <v>284</v>
      </c>
      <c r="C4" s="16">
        <v>700</v>
      </c>
      <c r="D4" s="16">
        <v>1128</v>
      </c>
      <c r="E4" s="16">
        <f>D4-C4</f>
        <v>428</v>
      </c>
      <c r="F4" s="222">
        <f>D4/C4</f>
        <v>1.6114285714285714</v>
      </c>
    </row>
    <row r="5" spans="1:6" ht="12.75">
      <c r="A5" s="11">
        <v>3</v>
      </c>
      <c r="B5" s="15" t="s">
        <v>285</v>
      </c>
      <c r="C5" s="16">
        <v>3126</v>
      </c>
      <c r="D5" s="16">
        <v>2828</v>
      </c>
      <c r="E5" s="16">
        <f>D5-C5</f>
        <v>-298</v>
      </c>
      <c r="F5" s="222">
        <f>D5/C5</f>
        <v>0.9046705054382598</v>
      </c>
    </row>
    <row r="6" spans="1:6" ht="12.75">
      <c r="A6" s="11">
        <v>5</v>
      </c>
      <c r="B6" s="15" t="s">
        <v>286</v>
      </c>
      <c r="C6" s="16">
        <v>3483</v>
      </c>
      <c r="D6" s="16">
        <v>2962</v>
      </c>
      <c r="E6" s="16">
        <f>D6-C6</f>
        <v>-521</v>
      </c>
      <c r="F6" s="222">
        <f>D6/C6</f>
        <v>0.8504163077806489</v>
      </c>
    </row>
    <row r="7" spans="1:6" ht="12.75">
      <c r="A7" s="15">
        <v>6</v>
      </c>
      <c r="B7" s="15" t="s">
        <v>208</v>
      </c>
      <c r="C7" s="16">
        <v>1600</v>
      </c>
      <c r="D7" s="16">
        <v>1700</v>
      </c>
      <c r="E7" s="16">
        <f>D7-C7</f>
        <v>100</v>
      </c>
      <c r="F7" s="222">
        <f>D7/C7</f>
        <v>1.0625</v>
      </c>
    </row>
    <row r="8" spans="1:6" ht="12.75">
      <c r="A8" s="11">
        <v>7</v>
      </c>
      <c r="B8" s="15" t="s">
        <v>287</v>
      </c>
      <c r="C8" s="16">
        <v>24</v>
      </c>
      <c r="D8" s="16">
        <v>36</v>
      </c>
      <c r="E8" s="16">
        <f>D8-C8</f>
        <v>12</v>
      </c>
      <c r="F8" s="222">
        <f>D8/C8</f>
        <v>1.5</v>
      </c>
    </row>
    <row r="9" spans="1:6" ht="12.75">
      <c r="A9" s="11">
        <v>8</v>
      </c>
      <c r="B9" s="15" t="s">
        <v>288</v>
      </c>
      <c r="C9" s="16">
        <v>37146</v>
      </c>
      <c r="D9" s="16">
        <v>31685</v>
      </c>
      <c r="E9" s="16">
        <f>D9-C9</f>
        <v>-5461</v>
      </c>
      <c r="F9" s="222">
        <f>D9/C9</f>
        <v>0.852985516610133</v>
      </c>
    </row>
    <row r="10" spans="1:6" ht="12.75">
      <c r="A10" s="11">
        <v>9</v>
      </c>
      <c r="B10" s="15" t="s">
        <v>289</v>
      </c>
      <c r="C10" s="16">
        <v>10.32</v>
      </c>
      <c r="D10" s="16">
        <v>0</v>
      </c>
      <c r="E10" s="16">
        <f>D10-C10</f>
        <v>-10.32</v>
      </c>
      <c r="F10" s="222">
        <f>D10/C10</f>
        <v>0</v>
      </c>
    </row>
    <row r="11" spans="1:6" ht="17.25" customHeight="1">
      <c r="A11" s="297"/>
      <c r="B11" s="298" t="s">
        <v>290</v>
      </c>
      <c r="C11" s="299">
        <f>SUM(C4:C10)</f>
        <v>46089.32</v>
      </c>
      <c r="D11" s="299">
        <f>SUM(D4:D10)</f>
        <v>40339</v>
      </c>
      <c r="E11" s="300">
        <f>D11-C11</f>
        <v>-5750.32</v>
      </c>
      <c r="F11" s="301">
        <f>D11/C11</f>
        <v>0.8752353039706379</v>
      </c>
    </row>
    <row r="12" spans="1:6" ht="12.75">
      <c r="A12" s="11">
        <v>1</v>
      </c>
      <c r="B12" s="15" t="s">
        <v>291</v>
      </c>
      <c r="C12" s="16">
        <v>450548.14</v>
      </c>
      <c r="D12" s="16">
        <v>675697.72</v>
      </c>
      <c r="E12" s="16">
        <f>D12-C12</f>
        <v>225149.57999999996</v>
      </c>
      <c r="F12" s="222">
        <f>D12/C12</f>
        <v>1.4997236921231103</v>
      </c>
    </row>
    <row r="13" spans="1:6" ht="12.75">
      <c r="A13" s="15">
        <v>2</v>
      </c>
      <c r="B13" s="15" t="s">
        <v>292</v>
      </c>
      <c r="C13" s="16">
        <v>127766</v>
      </c>
      <c r="D13" s="16">
        <v>137705.5</v>
      </c>
      <c r="E13" s="16">
        <f>D13-C13</f>
        <v>9939.5</v>
      </c>
      <c r="F13" s="222">
        <f>D13/C13</f>
        <v>1.0777945619335347</v>
      </c>
    </row>
    <row r="14" spans="1:6" ht="12.75">
      <c r="A14" s="15">
        <v>3</v>
      </c>
      <c r="B14" s="15" t="s">
        <v>293</v>
      </c>
      <c r="C14" s="16">
        <v>2088.52</v>
      </c>
      <c r="D14" s="16">
        <v>928.1</v>
      </c>
      <c r="E14" s="16">
        <f>D14-C14</f>
        <v>-1160.42</v>
      </c>
      <c r="F14" s="222">
        <f>D14/C14</f>
        <v>0.4443816674008389</v>
      </c>
    </row>
    <row r="15" spans="1:6" ht="16.5" customHeight="1">
      <c r="A15" s="302"/>
      <c r="B15" s="298" t="s">
        <v>294</v>
      </c>
      <c r="C15" s="300">
        <f>SUM(C12:C14)</f>
        <v>580402.66</v>
      </c>
      <c r="D15" s="300">
        <f>SUM(D12:D14)</f>
        <v>814331.32</v>
      </c>
      <c r="E15" s="300">
        <f>D15-C15</f>
        <v>233928.65999999992</v>
      </c>
      <c r="F15" s="301">
        <f>D15/C15</f>
        <v>1.4030454650225068</v>
      </c>
    </row>
    <row r="16" spans="1:6" ht="12.75">
      <c r="A16" s="15">
        <v>1</v>
      </c>
      <c r="B16" s="15" t="s">
        <v>295</v>
      </c>
      <c r="C16" s="16">
        <v>46518</v>
      </c>
      <c r="D16" s="16">
        <v>56937</v>
      </c>
      <c r="E16" s="16">
        <f>D16-C16</f>
        <v>10419</v>
      </c>
      <c r="F16" s="222">
        <f>D16/C16</f>
        <v>1.2239778150393397</v>
      </c>
    </row>
    <row r="17" spans="1:6" ht="12.75">
      <c r="A17" s="11">
        <v>2</v>
      </c>
      <c r="B17" s="15" t="s">
        <v>296</v>
      </c>
      <c r="C17" s="16">
        <v>387</v>
      </c>
      <c r="D17" s="16">
        <v>427.5</v>
      </c>
      <c r="E17" s="16">
        <f>D17-C17</f>
        <v>40.5</v>
      </c>
      <c r="F17" s="222">
        <f>D17/C17</f>
        <v>1.1046511627906976</v>
      </c>
    </row>
    <row r="18" spans="1:6" ht="15" customHeight="1">
      <c r="A18" s="303"/>
      <c r="B18" s="298" t="s">
        <v>297</v>
      </c>
      <c r="C18" s="300">
        <f>SUM(C16:C17)</f>
        <v>46905</v>
      </c>
      <c r="D18" s="300">
        <f>SUM(D16:D17)</f>
        <v>57364.5</v>
      </c>
      <c r="E18" s="300">
        <f>D18-C18</f>
        <v>10459.5</v>
      </c>
      <c r="F18" s="301">
        <f>D18/C18</f>
        <v>1.2229932842980493</v>
      </c>
    </row>
    <row r="19" spans="1:6" ht="12.75">
      <c r="A19" s="11">
        <v>1</v>
      </c>
      <c r="B19" s="15" t="s">
        <v>298</v>
      </c>
      <c r="C19" s="16">
        <v>0</v>
      </c>
      <c r="D19" s="16">
        <v>700</v>
      </c>
      <c r="E19" s="16">
        <f>D19-C19</f>
        <v>700</v>
      </c>
      <c r="F19" s="222" t="e">
        <f>D19/C19</f>
        <v>#DIV/0!</v>
      </c>
    </row>
    <row r="20" spans="1:6" ht="12.75">
      <c r="A20" s="11">
        <v>2</v>
      </c>
      <c r="B20" s="15" t="s">
        <v>299</v>
      </c>
      <c r="C20" s="16">
        <v>457.12</v>
      </c>
      <c r="D20" s="16">
        <v>264</v>
      </c>
      <c r="E20" s="16">
        <f>D20-C20</f>
        <v>-193.12</v>
      </c>
      <c r="F20" s="222">
        <f>D20/C20</f>
        <v>0.5775288764438222</v>
      </c>
    </row>
    <row r="21" spans="1:6" ht="13.5" customHeight="1">
      <c r="A21" s="303"/>
      <c r="B21" s="298" t="s">
        <v>300</v>
      </c>
      <c r="C21" s="300">
        <f>SUM(C19:C20)</f>
        <v>457.12</v>
      </c>
      <c r="D21" s="300">
        <f>SUM(D19:D20)</f>
        <v>964</v>
      </c>
      <c r="E21" s="300">
        <f>D21-C21</f>
        <v>506.88</v>
      </c>
      <c r="F21" s="301">
        <f>D21/C21</f>
        <v>2.1088554427721387</v>
      </c>
    </row>
    <row r="22" spans="1:6" ht="12.75">
      <c r="A22" s="15">
        <v>1</v>
      </c>
      <c r="B22" s="15" t="s">
        <v>301</v>
      </c>
      <c r="C22" s="16">
        <v>29267.92</v>
      </c>
      <c r="D22" s="16">
        <v>87888.82</v>
      </c>
      <c r="E22" s="16">
        <f>D22-C22</f>
        <v>58620.90000000001</v>
      </c>
      <c r="F22" s="222">
        <f>D22/C22</f>
        <v>3.002906253672964</v>
      </c>
    </row>
    <row r="23" spans="1:6" ht="12.75">
      <c r="A23" s="11">
        <v>2</v>
      </c>
      <c r="B23" s="15" t="s">
        <v>240</v>
      </c>
      <c r="C23" s="16">
        <v>10873.27</v>
      </c>
      <c r="D23" s="16">
        <v>6506.02</v>
      </c>
      <c r="E23" s="16">
        <f>D23-C23</f>
        <v>-4367.25</v>
      </c>
      <c r="F23" s="222">
        <f>D23/C23</f>
        <v>0.5983498984206224</v>
      </c>
    </row>
    <row r="24" spans="1:6" ht="12.75">
      <c r="A24" s="11">
        <v>3</v>
      </c>
      <c r="B24" s="15" t="s">
        <v>302</v>
      </c>
      <c r="C24" s="16">
        <v>10088.9</v>
      </c>
      <c r="D24" s="16">
        <v>6097.16</v>
      </c>
      <c r="E24" s="16">
        <f>D24-C24</f>
        <v>-3991.74</v>
      </c>
      <c r="F24" s="222">
        <f>D24/C24</f>
        <v>0.6043433872870184</v>
      </c>
    </row>
    <row r="25" spans="1:6" ht="15.75" customHeight="1">
      <c r="A25" s="303"/>
      <c r="B25" s="298" t="s">
        <v>303</v>
      </c>
      <c r="C25" s="300">
        <f>SUM(C22:C24)</f>
        <v>50230.090000000004</v>
      </c>
      <c r="D25" s="300">
        <f>SUM(D22:D24)</f>
        <v>100492.00000000001</v>
      </c>
      <c r="E25" s="300">
        <f>D25-C25</f>
        <v>50261.91000000001</v>
      </c>
      <c r="F25" s="301">
        <f>D25/C25</f>
        <v>2.0006334848295118</v>
      </c>
    </row>
    <row r="26" spans="1:6" ht="12.75">
      <c r="A26" s="15">
        <v>1</v>
      </c>
      <c r="B26" s="15" t="s">
        <v>304</v>
      </c>
      <c r="C26" s="16">
        <v>10831</v>
      </c>
      <c r="D26" s="16">
        <v>12150</v>
      </c>
      <c r="E26" s="16">
        <f>D26-C26</f>
        <v>1319</v>
      </c>
      <c r="F26" s="222">
        <f>D26/C26</f>
        <v>1.1217800757086143</v>
      </c>
    </row>
    <row r="27" spans="1:6" ht="12.75">
      <c r="A27" s="11">
        <v>2</v>
      </c>
      <c r="B27" s="15" t="s">
        <v>305</v>
      </c>
      <c r="C27" s="16">
        <v>31595</v>
      </c>
      <c r="D27" s="16">
        <v>28644</v>
      </c>
      <c r="E27" s="16">
        <f>D27-C27</f>
        <v>-2951</v>
      </c>
      <c r="F27" s="222">
        <f>D27/C27</f>
        <v>0.9065991454344042</v>
      </c>
    </row>
    <row r="28" spans="1:6" ht="12.75">
      <c r="A28" s="15">
        <v>3</v>
      </c>
      <c r="B28" s="15" t="s">
        <v>306</v>
      </c>
      <c r="C28" s="16">
        <v>51152</v>
      </c>
      <c r="D28" s="16">
        <v>54555</v>
      </c>
      <c r="E28" s="16">
        <f>D28-C28</f>
        <v>3403</v>
      </c>
      <c r="F28" s="222">
        <f>D28/C28</f>
        <v>1.066527213012199</v>
      </c>
    </row>
    <row r="29" spans="1:6" ht="16.5" customHeight="1">
      <c r="A29" s="303"/>
      <c r="B29" s="302" t="s">
        <v>307</v>
      </c>
      <c r="C29" s="300">
        <f>SUM(C26:C28)</f>
        <v>93578</v>
      </c>
      <c r="D29" s="300">
        <f>SUM(D26:D28)</f>
        <v>95349</v>
      </c>
      <c r="E29" s="300">
        <f>D29-C29</f>
        <v>1771</v>
      </c>
      <c r="F29" s="301">
        <f>D29/C29</f>
        <v>1.0189253884460023</v>
      </c>
    </row>
    <row r="30" spans="1:6" ht="12.75">
      <c r="A30" s="11">
        <v>1</v>
      </c>
      <c r="B30" s="15" t="s">
        <v>308</v>
      </c>
      <c r="C30" s="16">
        <v>76459.7</v>
      </c>
      <c r="D30" s="16">
        <v>95959</v>
      </c>
      <c r="E30" s="16">
        <f>D30-C30</f>
        <v>19499.300000000003</v>
      </c>
      <c r="F30" s="222">
        <f>D30/C30</f>
        <v>1.2550271580976646</v>
      </c>
    </row>
    <row r="31" spans="1:6" ht="12.75">
      <c r="A31" s="11">
        <v>2</v>
      </c>
      <c r="B31" s="15" t="s">
        <v>245</v>
      </c>
      <c r="C31" s="16">
        <v>4701</v>
      </c>
      <c r="D31" s="16">
        <v>5232.5</v>
      </c>
      <c r="E31" s="16">
        <f>D31-C31</f>
        <v>531.5</v>
      </c>
      <c r="F31" s="222">
        <f>D31/C31</f>
        <v>1.1130610508402468</v>
      </c>
    </row>
    <row r="32" spans="1:6" ht="16.5" customHeight="1">
      <c r="A32" s="303"/>
      <c r="B32" s="298" t="s">
        <v>309</v>
      </c>
      <c r="C32" s="300">
        <f>SUM(C30:C31)</f>
        <v>81160.7</v>
      </c>
      <c r="D32" s="300">
        <f>SUM(D30:D31)</f>
        <v>101191.5</v>
      </c>
      <c r="E32" s="300">
        <f>D32-C32</f>
        <v>20030.800000000003</v>
      </c>
      <c r="F32" s="301">
        <f>D32/C32</f>
        <v>1.2468041798555212</v>
      </c>
    </row>
    <row r="33" spans="1:6" ht="12.75">
      <c r="A33" s="15">
        <v>1</v>
      </c>
      <c r="B33" s="15" t="s">
        <v>310</v>
      </c>
      <c r="C33" s="16">
        <v>260</v>
      </c>
      <c r="D33" s="16">
        <v>390</v>
      </c>
      <c r="E33" s="16">
        <f>D33-C33</f>
        <v>130</v>
      </c>
      <c r="F33" s="222">
        <f>D33/C33</f>
        <v>1.5</v>
      </c>
    </row>
    <row r="34" spans="1:6" ht="12.75">
      <c r="A34" s="11">
        <v>2</v>
      </c>
      <c r="B34" s="15" t="s">
        <v>311</v>
      </c>
      <c r="C34" s="16">
        <v>2470</v>
      </c>
      <c r="D34" s="16">
        <v>4152.5</v>
      </c>
      <c r="E34" s="16">
        <f>D34-C34</f>
        <v>1682.5</v>
      </c>
      <c r="F34" s="222">
        <f>D34/C34</f>
        <v>1.6811740890688258</v>
      </c>
    </row>
    <row r="35" spans="1:6" ht="12.75">
      <c r="A35" s="15">
        <v>3</v>
      </c>
      <c r="B35" s="15" t="s">
        <v>312</v>
      </c>
      <c r="C35" s="16">
        <v>0</v>
      </c>
      <c r="D35" s="16">
        <v>0</v>
      </c>
      <c r="E35" s="16">
        <f>D35-C35</f>
        <v>0</v>
      </c>
      <c r="F35" s="222" t="e">
        <f>D35/C35</f>
        <v>#DIV/0!</v>
      </c>
    </row>
    <row r="36" spans="1:6" ht="12.75">
      <c r="A36" s="11">
        <v>4</v>
      </c>
      <c r="B36" s="15" t="s">
        <v>313</v>
      </c>
      <c r="C36" s="16">
        <v>0</v>
      </c>
      <c r="D36" s="16">
        <v>0</v>
      </c>
      <c r="E36" s="16">
        <f>D36-C36</f>
        <v>0</v>
      </c>
      <c r="F36" s="222" t="e">
        <f>D36/C36</f>
        <v>#DIV/0!</v>
      </c>
    </row>
    <row r="37" spans="1:6" ht="12.75">
      <c r="A37" s="15">
        <v>5</v>
      </c>
      <c r="B37" s="15" t="s">
        <v>314</v>
      </c>
      <c r="C37" s="16">
        <v>3264</v>
      </c>
      <c r="D37" s="16">
        <v>7130</v>
      </c>
      <c r="E37" s="16">
        <f>D37-C37</f>
        <v>3866</v>
      </c>
      <c r="F37" s="222">
        <f>D37/C37</f>
        <v>2.184436274509804</v>
      </c>
    </row>
    <row r="38" spans="1:6" ht="13.5" customHeight="1">
      <c r="A38" s="303"/>
      <c r="B38" s="298" t="s">
        <v>315</v>
      </c>
      <c r="C38" s="300">
        <f>SUM(C33:C37)</f>
        <v>5994</v>
      </c>
      <c r="D38" s="300">
        <f>SUM(D33:D37)</f>
        <v>11672.5</v>
      </c>
      <c r="E38" s="300">
        <f>D38-C38</f>
        <v>5678.5</v>
      </c>
      <c r="F38" s="301">
        <f>D38/C38</f>
        <v>1.947364030697364</v>
      </c>
    </row>
    <row r="39" spans="1:6" ht="12.75">
      <c r="A39" s="11">
        <v>1</v>
      </c>
      <c r="B39" s="15" t="s">
        <v>316</v>
      </c>
      <c r="C39" s="16">
        <v>8777.4</v>
      </c>
      <c r="D39" s="16">
        <v>10963</v>
      </c>
      <c r="E39" s="16">
        <f>D39-C39</f>
        <v>2185.6000000000004</v>
      </c>
      <c r="F39" s="222">
        <f>D39/C39</f>
        <v>1.249003121653337</v>
      </c>
    </row>
    <row r="40" spans="1:6" ht="12.75">
      <c r="A40" s="15">
        <v>2</v>
      </c>
      <c r="B40" s="15" t="s">
        <v>317</v>
      </c>
      <c r="C40" s="16">
        <v>17718.6</v>
      </c>
      <c r="D40" s="16">
        <v>19798.87</v>
      </c>
      <c r="E40" s="16">
        <f>D40-C40</f>
        <v>2080.2700000000004</v>
      </c>
      <c r="F40" s="222">
        <f>D40/C40</f>
        <v>1.1174060027315929</v>
      </c>
    </row>
    <row r="41" spans="1:6" ht="12.75">
      <c r="A41" s="15">
        <v>3</v>
      </c>
      <c r="B41" s="15" t="s">
        <v>318</v>
      </c>
      <c r="C41" s="16">
        <v>0</v>
      </c>
      <c r="D41" s="16">
        <v>470</v>
      </c>
      <c r="E41" s="16">
        <f>D41-C41</f>
        <v>470</v>
      </c>
      <c r="F41" s="222" t="e">
        <f>D41/C41</f>
        <v>#DIV/0!</v>
      </c>
    </row>
    <row r="42" spans="1:6" ht="12.75">
      <c r="A42" s="11">
        <v>4</v>
      </c>
      <c r="B42" s="15" t="s">
        <v>319</v>
      </c>
      <c r="C42" s="16">
        <v>396</v>
      </c>
      <c r="D42" s="16">
        <v>744</v>
      </c>
      <c r="E42" s="16">
        <f>D42-C42</f>
        <v>348</v>
      </c>
      <c r="F42" s="222">
        <f>D42/C42</f>
        <v>1.878787878787879</v>
      </c>
    </row>
    <row r="43" spans="1:6" ht="12.75">
      <c r="A43" s="11">
        <v>5</v>
      </c>
      <c r="B43" s="15" t="s">
        <v>320</v>
      </c>
      <c r="C43" s="16">
        <v>1114</v>
      </c>
      <c r="D43" s="16">
        <v>1062.4</v>
      </c>
      <c r="E43" s="16">
        <f>D43-C43</f>
        <v>-51.59999999999991</v>
      </c>
      <c r="F43" s="222">
        <f>D43/C43</f>
        <v>0.9536804308797129</v>
      </c>
    </row>
    <row r="44" spans="1:6" ht="12.75">
      <c r="A44" s="11">
        <v>6</v>
      </c>
      <c r="B44" s="17" t="s">
        <v>253</v>
      </c>
      <c r="C44" s="16">
        <v>0</v>
      </c>
      <c r="D44" s="16">
        <v>4680</v>
      </c>
      <c r="E44" s="16">
        <f>D44-C44</f>
        <v>4680</v>
      </c>
      <c r="F44" s="222" t="e">
        <f>D44/C44</f>
        <v>#DIV/0!</v>
      </c>
    </row>
    <row r="45" spans="1:6" ht="17.25" customHeight="1">
      <c r="A45" s="303"/>
      <c r="B45" s="298" t="s">
        <v>321</v>
      </c>
      <c r="C45" s="300">
        <f>SUM(C39:C44)</f>
        <v>28006</v>
      </c>
      <c r="D45" s="300">
        <f>SUM(D39:D44)</f>
        <v>37718.27</v>
      </c>
      <c r="E45" s="300">
        <f>D45-C45</f>
        <v>9712.269999999997</v>
      </c>
      <c r="F45" s="301">
        <f>D45/C45</f>
        <v>1.346792473041491</v>
      </c>
    </row>
    <row r="46" spans="1:6" ht="12.75">
      <c r="A46" s="15">
        <v>1</v>
      </c>
      <c r="B46" s="15" t="s">
        <v>322</v>
      </c>
      <c r="C46" s="16">
        <v>4028.25</v>
      </c>
      <c r="D46" s="16">
        <v>10191.75</v>
      </c>
      <c r="E46" s="16">
        <f>D46-C46</f>
        <v>6163.5</v>
      </c>
      <c r="F46" s="222">
        <f>D46/C46</f>
        <v>2.530068888475144</v>
      </c>
    </row>
    <row r="47" spans="1:6" ht="12.75">
      <c r="A47" s="11">
        <v>2</v>
      </c>
      <c r="B47" s="15" t="s">
        <v>323</v>
      </c>
      <c r="C47" s="16">
        <v>0</v>
      </c>
      <c r="D47" s="16">
        <v>0</v>
      </c>
      <c r="E47" s="16">
        <f>D47-C47</f>
        <v>0</v>
      </c>
      <c r="F47" s="222" t="e">
        <f>D47/C47</f>
        <v>#DIV/0!</v>
      </c>
    </row>
    <row r="48" spans="1:6" ht="12.75">
      <c r="A48" s="15">
        <v>3</v>
      </c>
      <c r="B48" s="15" t="s">
        <v>324</v>
      </c>
      <c r="C48" s="16">
        <v>0</v>
      </c>
      <c r="D48" s="16">
        <v>0</v>
      </c>
      <c r="E48" s="16">
        <f>D48-C48</f>
        <v>0</v>
      </c>
      <c r="F48" s="222" t="e">
        <f>D48/C48</f>
        <v>#DIV/0!</v>
      </c>
    </row>
    <row r="49" spans="1:6" ht="16.5" customHeight="1">
      <c r="A49" s="303"/>
      <c r="B49" s="298" t="s">
        <v>325</v>
      </c>
      <c r="C49" s="300">
        <f>SUM(C46:C48)</f>
        <v>4028.25</v>
      </c>
      <c r="D49" s="300">
        <f>SUM(D46:D48)</f>
        <v>10191.75</v>
      </c>
      <c r="E49" s="300">
        <f>D49-C49</f>
        <v>6163.5</v>
      </c>
      <c r="F49" s="301">
        <f>D49/C49</f>
        <v>2.530068888475144</v>
      </c>
    </row>
    <row r="50" spans="1:6" ht="12.75">
      <c r="A50" s="11">
        <v>1</v>
      </c>
      <c r="B50" s="15" t="s">
        <v>326</v>
      </c>
      <c r="C50" s="16">
        <v>13550</v>
      </c>
      <c r="D50" s="16">
        <v>26450</v>
      </c>
      <c r="E50" s="16">
        <f>D50-C50</f>
        <v>12900</v>
      </c>
      <c r="F50" s="222">
        <f>D50/C50</f>
        <v>1.952029520295203</v>
      </c>
    </row>
    <row r="51" spans="1:6" ht="12.75">
      <c r="A51" s="15">
        <v>2</v>
      </c>
      <c r="B51" s="15" t="s">
        <v>327</v>
      </c>
      <c r="C51" s="16">
        <v>199.91</v>
      </c>
      <c r="D51" s="16">
        <v>0</v>
      </c>
      <c r="E51" s="16">
        <f>D51-C51</f>
        <v>-199.91</v>
      </c>
      <c r="F51" s="222">
        <f>D51/C51</f>
        <v>0</v>
      </c>
    </row>
    <row r="52" spans="1:6" ht="12.75">
      <c r="A52" s="11">
        <v>3</v>
      </c>
      <c r="B52" s="15" t="s">
        <v>264</v>
      </c>
      <c r="C52" s="16">
        <v>282757</v>
      </c>
      <c r="D52" s="16">
        <v>271142</v>
      </c>
      <c r="E52" s="16">
        <f>D52-C52</f>
        <v>-11615</v>
      </c>
      <c r="F52" s="222">
        <f>D52/C52</f>
        <v>0.9589223255304025</v>
      </c>
    </row>
    <row r="53" spans="1:6" ht="12.75">
      <c r="A53" s="11"/>
      <c r="B53" s="17"/>
      <c r="C53" s="18"/>
      <c r="D53" s="18"/>
      <c r="E53" s="16"/>
      <c r="F53" s="222"/>
    </row>
    <row r="54" spans="1:6" ht="15.75" customHeight="1" thickBot="1">
      <c r="A54" s="303"/>
      <c r="B54" s="304" t="s">
        <v>328</v>
      </c>
      <c r="C54" s="305">
        <f>SUM(C50:C53)</f>
        <v>296506.91</v>
      </c>
      <c r="D54" s="305">
        <f>SUM(D50:D53)</f>
        <v>297592</v>
      </c>
      <c r="E54" s="300">
        <f>D54-C54</f>
        <v>1085.0900000000256</v>
      </c>
      <c r="F54" s="301">
        <f>D54/C54</f>
        <v>1.0036595774445864</v>
      </c>
    </row>
    <row r="55" spans="1:6" ht="18.75" customHeight="1" thickBot="1">
      <c r="A55" s="306"/>
      <c r="B55" s="306" t="s">
        <v>329</v>
      </c>
      <c r="C55" s="307">
        <f>C54+C49+C45+C38+C32+C29+C25+C21+C18+C15+C11</f>
        <v>1233358.05</v>
      </c>
      <c r="D55" s="307">
        <f>D54+D49+D45+D38+D32+D29+D25+D21+D18+D15+D11</f>
        <v>1567205.8399999999</v>
      </c>
      <c r="E55" s="308">
        <f>D55-C55</f>
        <v>333847.7899999998</v>
      </c>
      <c r="F55" s="309">
        <f>D55/C55</f>
        <v>1.27068197268425</v>
      </c>
    </row>
    <row r="56" ht="15" customHeight="1">
      <c r="A56" s="49" t="s">
        <v>330</v>
      </c>
    </row>
    <row r="57" spans="1:6" ht="26.25" customHeight="1">
      <c r="A57" s="310" t="s">
        <v>331</v>
      </c>
      <c r="B57" s="310"/>
      <c r="C57" s="310"/>
      <c r="D57" s="310"/>
      <c r="E57" s="310"/>
      <c r="F57" s="310"/>
    </row>
    <row r="58" spans="1:6" ht="12.75">
      <c r="A58" s="311" t="s">
        <v>332</v>
      </c>
      <c r="B58" s="312"/>
      <c r="C58" s="312"/>
      <c r="D58" s="312"/>
      <c r="E58" s="312"/>
      <c r="F58" s="312"/>
    </row>
    <row r="59" spans="1:6" ht="17.25" customHeight="1">
      <c r="A59" s="311"/>
      <c r="B59" s="312"/>
      <c r="C59" s="312"/>
      <c r="D59" s="312"/>
      <c r="E59" s="312"/>
      <c r="F59" s="312"/>
    </row>
    <row r="60" spans="1:7" ht="21.75" customHeight="1" thickBot="1">
      <c r="A60" s="313" t="s">
        <v>333</v>
      </c>
      <c r="B60" s="313"/>
      <c r="C60" s="313"/>
      <c r="D60" s="313"/>
      <c r="E60" s="313"/>
      <c r="F60" s="313"/>
      <c r="G60" s="313"/>
    </row>
    <row r="61" spans="1:6" ht="12" customHeight="1">
      <c r="A61" s="291" t="s">
        <v>278</v>
      </c>
      <c r="B61" s="292" t="s">
        <v>279</v>
      </c>
      <c r="C61" s="292" t="s">
        <v>280</v>
      </c>
      <c r="D61" s="292" t="s">
        <v>281</v>
      </c>
      <c r="E61" s="293" t="s">
        <v>282</v>
      </c>
      <c r="F61" s="293" t="s">
        <v>283</v>
      </c>
    </row>
    <row r="62" spans="1:6" ht="15" customHeight="1">
      <c r="A62" s="314"/>
      <c r="B62" s="315"/>
      <c r="C62" s="315"/>
      <c r="D62" s="315"/>
      <c r="E62" s="316"/>
      <c r="F62" s="316"/>
    </row>
    <row r="63" spans="1:6" ht="21" customHeight="1">
      <c r="A63" s="15">
        <v>1</v>
      </c>
      <c r="B63" s="317" t="s">
        <v>334</v>
      </c>
      <c r="C63" s="318">
        <v>0</v>
      </c>
      <c r="D63" s="318">
        <v>377321.94</v>
      </c>
      <c r="E63" s="319">
        <f>D63-C63</f>
        <v>377321.94</v>
      </c>
      <c r="F63" s="320" t="e">
        <f>D63/C63</f>
        <v>#DIV/0!</v>
      </c>
    </row>
    <row r="64" spans="1:6" ht="15">
      <c r="A64" s="15">
        <v>2</v>
      </c>
      <c r="B64" s="321" t="s">
        <v>275</v>
      </c>
      <c r="C64" s="318">
        <v>78200</v>
      </c>
      <c r="D64" s="318">
        <f>78337.3-114</f>
        <v>78223.3</v>
      </c>
      <c r="E64" s="319">
        <f>D64-C64</f>
        <v>23.30000000000291</v>
      </c>
      <c r="F64" s="320">
        <f>D64/C64</f>
        <v>1.0002979539641945</v>
      </c>
    </row>
    <row r="65" spans="1:6" ht="15">
      <c r="A65" s="15">
        <v>3</v>
      </c>
      <c r="B65" s="15"/>
      <c r="C65" s="319"/>
      <c r="D65" s="319"/>
      <c r="E65" s="319">
        <f>D65-C65</f>
        <v>0</v>
      </c>
      <c r="F65" s="320" t="e">
        <f>D65/C65</f>
        <v>#DIV/0!</v>
      </c>
    </row>
    <row r="66" spans="1:6" ht="18" customHeight="1">
      <c r="A66" s="15"/>
      <c r="B66" s="322" t="s">
        <v>329</v>
      </c>
      <c r="C66" s="323">
        <f>SUM(C63:C65)</f>
        <v>78200</v>
      </c>
      <c r="D66" s="324">
        <f>SUM(D63:D65)</f>
        <v>455545.24</v>
      </c>
      <c r="E66" s="324">
        <f>D66-C66</f>
        <v>377345.24</v>
      </c>
      <c r="F66" s="325">
        <f>D66/C66</f>
        <v>5.825386700767264</v>
      </c>
    </row>
    <row r="67" spans="1:2" ht="14.25" customHeight="1">
      <c r="A67" s="279"/>
      <c r="B67" s="278" t="s">
        <v>267</v>
      </c>
    </row>
    <row r="68" spans="1:11" ht="15.75" customHeight="1">
      <c r="A68" s="278" t="s">
        <v>335</v>
      </c>
      <c r="B68" s="278"/>
      <c r="K68" s="48"/>
    </row>
    <row r="69" spans="1:2" ht="17.25" customHeight="1">
      <c r="A69" s="278" t="s">
        <v>336</v>
      </c>
      <c r="B69" s="278"/>
    </row>
    <row r="70" spans="1:2" ht="15">
      <c r="A70" s="279"/>
      <c r="B70" s="326"/>
    </row>
    <row r="71" ht="15">
      <c r="B71" s="326"/>
    </row>
  </sheetData>
  <sheetProtection/>
  <mergeCells count="14">
    <mergeCell ref="A61:A62"/>
    <mergeCell ref="C61:C62"/>
    <mergeCell ref="D61:D62"/>
    <mergeCell ref="E61:E62"/>
    <mergeCell ref="F61:F62"/>
    <mergeCell ref="A60:G60"/>
    <mergeCell ref="B61:B62"/>
    <mergeCell ref="B2:B3"/>
    <mergeCell ref="C2:C3"/>
    <mergeCell ref="D2:D3"/>
    <mergeCell ref="E2:E3"/>
    <mergeCell ref="F2:F3"/>
    <mergeCell ref="A57:F57"/>
    <mergeCell ref="A2:A3"/>
  </mergeCells>
  <printOptions/>
  <pageMargins left="0.7480314960629921" right="0.7480314960629921" top="0.984251968503937" bottom="0.7874015748031497" header="0.5118110236220472" footer="0.5118110236220472"/>
  <pageSetup horizontalDpi="600" verticalDpi="60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2"/>
  <sheetViews>
    <sheetView tabSelected="1" zoomScalePageLayoutView="0" workbookViewId="0" topLeftCell="A34">
      <selection activeCell="D42" sqref="D42:E42"/>
    </sheetView>
  </sheetViews>
  <sheetFormatPr defaultColWidth="9.140625" defaultRowHeight="12.75"/>
  <cols>
    <col min="1" max="1" width="5.7109375" widthPt="30" style="49" customWidth="1"/>
    <col min="2" max="2" width="40.57421875" widthPt="213" style="49" customWidth="1"/>
    <col min="3" max="3" width="25.57421875" widthPt="134.25" style="49" customWidth="1"/>
    <col min="5" max="5" width="7.00390625" widthPt="36.75" style="49" customWidth="1"/>
    <col min="6" max="6" width="13.57421875" widthPt="71.25" style="49" customWidth="1"/>
    <col min="9" max="9" width="11.7109375" widthPt="61.5" style="49" bestFit="1" customWidth="1"/>
  </cols>
  <sheetData>
    <row r="1" ht="18">
      <c r="A1" s="327" t="s">
        <v>337</v>
      </c>
    </row>
    <row r="3" spans="1:4" ht="16.5" customHeight="1">
      <c r="A3" s="328">
        <v>1</v>
      </c>
      <c r="B3" s="15" t="s">
        <v>338</v>
      </c>
      <c r="C3" s="329">
        <v>3140588.69</v>
      </c>
      <c r="D3" s="14">
        <f>C3/C7</f>
        <v>0.7300915831426039</v>
      </c>
    </row>
    <row r="4" spans="1:4" ht="16.5" customHeight="1">
      <c r="A4" s="328">
        <v>2</v>
      </c>
      <c r="B4" s="15" t="s">
        <v>339</v>
      </c>
      <c r="C4" s="329">
        <v>721002.19</v>
      </c>
      <c r="D4" s="14">
        <f>C4/C7</f>
        <v>0.16761113355037413</v>
      </c>
    </row>
    <row r="5" spans="1:4" ht="16.5" customHeight="1">
      <c r="A5" s="328">
        <v>3</v>
      </c>
      <c r="B5" s="15" t="s">
        <v>340</v>
      </c>
      <c r="C5" s="329">
        <v>215635.74</v>
      </c>
      <c r="D5" s="14">
        <f>C5/C7</f>
        <v>0.05012876703657967</v>
      </c>
    </row>
    <row r="6" spans="1:4" ht="16.5" customHeight="1">
      <c r="A6" s="328">
        <v>4</v>
      </c>
      <c r="B6" s="15" t="s">
        <v>341</v>
      </c>
      <c r="C6" s="329">
        <v>224410</v>
      </c>
      <c r="D6" s="14">
        <f>C6/C7</f>
        <v>0.0521685162704422</v>
      </c>
    </row>
    <row r="7" spans="1:4" ht="24" customHeight="1">
      <c r="A7" s="186"/>
      <c r="B7" s="330" t="s">
        <v>18</v>
      </c>
      <c r="C7" s="331">
        <f>SUM(C3:C6)</f>
        <v>4301636.62</v>
      </c>
      <c r="D7" s="332">
        <f>C7/C7</f>
        <v>1</v>
      </c>
    </row>
    <row r="34" ht="18">
      <c r="A34" s="327" t="s">
        <v>342</v>
      </c>
    </row>
    <row r="35" ht="18">
      <c r="A35" s="327"/>
    </row>
    <row r="36" spans="1:6" ht="12.75">
      <c r="A36" s="15"/>
      <c r="B36" s="333" t="s">
        <v>343</v>
      </c>
      <c r="C36" s="333" t="s">
        <v>344</v>
      </c>
      <c r="D36" s="333" t="s">
        <v>345</v>
      </c>
      <c r="E36" s="333"/>
      <c r="F36" s="333" t="s">
        <v>346</v>
      </c>
    </row>
    <row r="37" spans="1:6" ht="12.75">
      <c r="A37" s="334">
        <v>1</v>
      </c>
      <c r="B37" s="335" t="s">
        <v>347</v>
      </c>
      <c r="C37" s="13">
        <v>10270452.07</v>
      </c>
      <c r="D37" s="336">
        <v>10265171.89</v>
      </c>
      <c r="E37" s="336"/>
      <c r="F37" s="58">
        <f>D37/C37</f>
        <v>0.9994858863111369</v>
      </c>
    </row>
    <row r="38" spans="1:6" ht="12.75">
      <c r="A38" s="328">
        <v>2</v>
      </c>
      <c r="B38" s="130" t="s">
        <v>348</v>
      </c>
      <c r="C38" s="337">
        <v>3219448.19</v>
      </c>
      <c r="D38" s="338">
        <v>3177362.09</v>
      </c>
      <c r="E38" s="338"/>
      <c r="F38" s="14">
        <f>D38/C38</f>
        <v>0.9869275423873182</v>
      </c>
    </row>
    <row r="39" spans="1:6" ht="12.75">
      <c r="A39" s="328">
        <v>3</v>
      </c>
      <c r="B39" s="130" t="s">
        <v>349</v>
      </c>
      <c r="C39" s="337">
        <v>300000</v>
      </c>
      <c r="D39" s="338">
        <v>293202</v>
      </c>
      <c r="E39" s="338"/>
      <c r="F39" s="14">
        <f>D39/C39</f>
        <v>0.97734</v>
      </c>
    </row>
    <row r="40" spans="1:6" ht="12.75">
      <c r="A40" s="328">
        <v>4</v>
      </c>
      <c r="B40" s="130" t="s">
        <v>350</v>
      </c>
      <c r="C40" s="337">
        <v>855947.36</v>
      </c>
      <c r="D40" s="338">
        <v>846347.94</v>
      </c>
      <c r="E40" s="338"/>
      <c r="F40" s="14">
        <f>D40/C40</f>
        <v>0.9887850346311016</v>
      </c>
    </row>
    <row r="41" spans="1:6" ht="12.75">
      <c r="A41" s="328">
        <v>5</v>
      </c>
      <c r="B41" s="288" t="s">
        <v>351</v>
      </c>
      <c r="C41" s="337">
        <v>4445084.25</v>
      </c>
      <c r="D41" s="338">
        <v>4301636.62</v>
      </c>
      <c r="E41" s="338"/>
      <c r="F41" s="14">
        <f>D41/C41</f>
        <v>0.967728928872383</v>
      </c>
    </row>
    <row r="42" spans="1:6" ht="15.75">
      <c r="A42" s="186"/>
      <c r="B42" s="339" t="s">
        <v>18</v>
      </c>
      <c r="C42" s="340">
        <f>SUM(C37:C41)</f>
        <v>19090931.869999997</v>
      </c>
      <c r="D42" s="341">
        <f>SUM(D37:D41)</f>
        <v>18883720.54</v>
      </c>
      <c r="E42" s="341"/>
      <c r="F42" s="342">
        <f>D42/C42</f>
        <v>0.989146086141263</v>
      </c>
    </row>
  </sheetData>
  <sheetProtection/>
  <mergeCells count="7">
    <mergeCell ref="D42:E42"/>
    <mergeCell ref="D36:E36"/>
    <mergeCell ref="D37:E37"/>
    <mergeCell ref="D38:E38"/>
    <mergeCell ref="D39:E39"/>
    <mergeCell ref="D40:E40"/>
    <mergeCell ref="D41:E41"/>
  </mergeCells>
  <printOptions/>
  <pageMargins left="0.75" right="0.75" top="1" bottom="1" header="0.5" footer="0.5"/>
  <pageSetup horizontalDpi="300" verticalDpi="300" orientation="landscape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44"/>
  <sheetViews>
    <sheetView tabSelected="1" zoomScalePageLayoutView="0" workbookViewId="0" topLeftCell="A1">
      <selection activeCell="A1" sqref="A1:I41"/>
    </sheetView>
  </sheetViews>
  <sheetFormatPr defaultColWidth="9.140625" defaultRowHeight="12.75"/>
  <cols>
    <col min="1" max="1" width="3.7109375" widthPt="19.5" style="49" customWidth="1"/>
    <col min="2" max="2" width="51.8515625" widthPt="272.25" style="49" customWidth="1"/>
    <col min="3" max="3" width="16.00390625" widthPt="84" style="49" customWidth="1"/>
    <col min="4" max="4" width="12.421875" widthPt="65.25" style="49" hidden="1" customWidth="1"/>
    <col min="5" max="5" width="11.8515625" widthPt="62.25" style="49" customWidth="1"/>
    <col min="6" max="7" width="10.421875" widthPt="54.75" style="49" customWidth="1"/>
    <col min="8" max="8" width="10.140625" widthPt="53.25" style="49" customWidth="1"/>
    <col min="9" max="9" width="13.57421875" widthPt="71.25" style="49" customWidth="1"/>
    <col min="10" max="10" width="12.140625" widthPt="63.75" style="49" customWidth="1"/>
    <col min="11" max="11" width="37.00390625" widthPt="194.25" style="49" customWidth="1"/>
    <col min="12" max="12" width="11.421875" widthPt="60" style="49" customWidth="1"/>
    <col min="13" max="13" width="17.57421875" widthPt="92.25" style="49" customWidth="1"/>
    <col min="14" max="14" width="10.140625" widthPt="53.25" style="49" customWidth="1"/>
  </cols>
  <sheetData>
    <row r="1" ht="18.75" thickBot="1">
      <c r="A1" s="327" t="s">
        <v>352</v>
      </c>
    </row>
    <row r="2" spans="1:9" ht="31.5" customHeight="1">
      <c r="A2" s="343" t="s">
        <v>353</v>
      </c>
      <c r="B2" s="344" t="s">
        <v>354</v>
      </c>
      <c r="C2" s="344" t="s">
        <v>355</v>
      </c>
      <c r="D2" s="345" t="s">
        <v>356</v>
      </c>
      <c r="E2" s="346" t="s">
        <v>357</v>
      </c>
      <c r="F2" s="346" t="s">
        <v>358</v>
      </c>
      <c r="G2" s="346" t="s">
        <v>359</v>
      </c>
      <c r="H2" s="347" t="s">
        <v>360</v>
      </c>
      <c r="I2" s="344" t="s">
        <v>361</v>
      </c>
    </row>
    <row r="3" spans="1:9" ht="32.25" customHeight="1">
      <c r="A3" s="76">
        <v>1</v>
      </c>
      <c r="B3" s="348" t="s">
        <v>362</v>
      </c>
      <c r="C3" s="349" t="s">
        <v>363</v>
      </c>
      <c r="D3" s="349"/>
      <c r="E3" s="350">
        <v>50000</v>
      </c>
      <c r="F3" s="349"/>
      <c r="G3" s="349"/>
      <c r="H3" s="77"/>
      <c r="I3" s="351">
        <f>E3+F3+G3+H3</f>
        <v>50000</v>
      </c>
    </row>
    <row r="4" spans="1:9" ht="28.5" customHeight="1">
      <c r="A4" s="76">
        <v>2</v>
      </c>
      <c r="B4" s="348" t="s">
        <v>362</v>
      </c>
      <c r="C4" s="349" t="s">
        <v>364</v>
      </c>
      <c r="D4" s="349"/>
      <c r="E4" s="350">
        <v>48970.13</v>
      </c>
      <c r="F4" s="349"/>
      <c r="G4" s="349"/>
      <c r="H4" s="77"/>
      <c r="I4" s="351">
        <f>E4+F4+G4+H4</f>
        <v>48970.13</v>
      </c>
    </row>
    <row r="5" spans="1:9" ht="31.5" customHeight="1">
      <c r="A5" s="76">
        <v>3</v>
      </c>
      <c r="B5" s="348" t="s">
        <v>365</v>
      </c>
      <c r="C5" s="349" t="s">
        <v>366</v>
      </c>
      <c r="D5" s="349"/>
      <c r="E5" s="350">
        <v>72800.37</v>
      </c>
      <c r="F5" s="349"/>
      <c r="G5" s="349"/>
      <c r="H5" s="77"/>
      <c r="I5" s="351">
        <f>E5+F5+G5+H5</f>
        <v>72800.37</v>
      </c>
    </row>
    <row r="6" spans="1:9" ht="32.25" customHeight="1">
      <c r="A6" s="76">
        <v>4</v>
      </c>
      <c r="B6" s="352" t="s">
        <v>367</v>
      </c>
      <c r="C6" s="349" t="s">
        <v>368</v>
      </c>
      <c r="D6" s="349"/>
      <c r="E6" s="350">
        <v>120000</v>
      </c>
      <c r="F6" s="349"/>
      <c r="G6" s="349"/>
      <c r="H6" s="77"/>
      <c r="I6" s="351">
        <f>E6+F6+G6+H6</f>
        <v>120000</v>
      </c>
    </row>
    <row r="7" spans="1:9" ht="25.5" customHeight="1">
      <c r="A7" s="76">
        <v>5</v>
      </c>
      <c r="B7" s="352" t="s">
        <v>369</v>
      </c>
      <c r="C7" s="349" t="s">
        <v>370</v>
      </c>
      <c r="D7" s="349"/>
      <c r="E7" s="350">
        <v>150074.5</v>
      </c>
      <c r="F7" s="353">
        <v>30000</v>
      </c>
      <c r="G7" s="349"/>
      <c r="H7" s="77"/>
      <c r="I7" s="351">
        <f>E7+F7+G7+H7</f>
        <v>180074.5</v>
      </c>
    </row>
    <row r="8" spans="1:9" ht="22.5" customHeight="1">
      <c r="A8" s="76">
        <v>6</v>
      </c>
      <c r="B8" s="352" t="s">
        <v>371</v>
      </c>
      <c r="C8" s="354" t="s">
        <v>372</v>
      </c>
      <c r="D8" s="349"/>
      <c r="E8" s="350"/>
      <c r="F8" s="349"/>
      <c r="G8" s="355">
        <v>13360</v>
      </c>
      <c r="H8" s="33">
        <v>3860</v>
      </c>
      <c r="I8" s="351">
        <f>E8+F8+G8+H8</f>
        <v>17220</v>
      </c>
    </row>
    <row r="9" spans="1:9" ht="30" customHeight="1">
      <c r="A9" s="76">
        <v>7</v>
      </c>
      <c r="B9" s="76" t="s">
        <v>373</v>
      </c>
      <c r="C9" s="349" t="s">
        <v>374</v>
      </c>
      <c r="D9" s="349"/>
      <c r="E9" s="350">
        <v>190000</v>
      </c>
      <c r="F9" s="353">
        <v>70000</v>
      </c>
      <c r="G9" s="353">
        <v>50903.03</v>
      </c>
      <c r="H9" s="33"/>
      <c r="I9" s="351">
        <f>E9+F9+G9+H9</f>
        <v>310903.03</v>
      </c>
    </row>
    <row r="10" spans="1:9" ht="30" customHeight="1">
      <c r="A10" s="76">
        <v>8</v>
      </c>
      <c r="B10" s="356" t="s">
        <v>375</v>
      </c>
      <c r="C10" s="349" t="s">
        <v>374</v>
      </c>
      <c r="D10" s="349"/>
      <c r="E10" s="350">
        <f>3644+76355.36</f>
        <v>79999.36</v>
      </c>
      <c r="F10" s="353">
        <v>20000</v>
      </c>
      <c r="G10" s="349"/>
      <c r="H10" s="33"/>
      <c r="I10" s="351">
        <f>E10+F10+G10+H10</f>
        <v>99999.36</v>
      </c>
    </row>
    <row r="11" spans="1:9" ht="30" customHeight="1">
      <c r="A11" s="76">
        <v>9</v>
      </c>
      <c r="B11" s="357" t="s">
        <v>376</v>
      </c>
      <c r="C11" s="349" t="s">
        <v>374</v>
      </c>
      <c r="D11" s="349"/>
      <c r="E11" s="350">
        <v>12351.46</v>
      </c>
      <c r="F11" s="353">
        <v>8000</v>
      </c>
      <c r="G11" s="353">
        <v>16619.18</v>
      </c>
      <c r="H11" s="33"/>
      <c r="I11" s="351">
        <f>E11+F11+G11+H11</f>
        <v>36970.64</v>
      </c>
    </row>
    <row r="12" spans="1:9" ht="24.75" customHeight="1">
      <c r="A12" s="76">
        <v>10</v>
      </c>
      <c r="B12" s="349" t="s">
        <v>377</v>
      </c>
      <c r="C12" s="349" t="s">
        <v>378</v>
      </c>
      <c r="D12" s="349"/>
      <c r="E12" s="350">
        <v>66979.1</v>
      </c>
      <c r="F12" s="349"/>
      <c r="G12" s="349"/>
      <c r="H12" s="33"/>
      <c r="I12" s="351">
        <f>E12+F12+G12+H12</f>
        <v>66979.1</v>
      </c>
    </row>
    <row r="13" spans="1:9" ht="24.75" customHeight="1">
      <c r="A13" s="76">
        <v>11</v>
      </c>
      <c r="B13" s="352" t="s">
        <v>379</v>
      </c>
      <c r="C13" s="349" t="s">
        <v>378</v>
      </c>
      <c r="D13" s="349"/>
      <c r="E13" s="350">
        <v>23696.2</v>
      </c>
      <c r="F13" s="349"/>
      <c r="G13" s="349"/>
      <c r="H13" s="33"/>
      <c r="I13" s="351">
        <f>E13+F13+G13+H13</f>
        <v>23696.2</v>
      </c>
    </row>
    <row r="14" spans="1:9" ht="25.5" customHeight="1">
      <c r="A14" s="76">
        <v>12</v>
      </c>
      <c r="B14" s="349" t="s">
        <v>380</v>
      </c>
      <c r="C14" s="349" t="s">
        <v>378</v>
      </c>
      <c r="D14" s="349"/>
      <c r="E14" s="350">
        <v>110000</v>
      </c>
      <c r="F14" s="353">
        <v>30000</v>
      </c>
      <c r="G14" s="349"/>
      <c r="H14" s="33"/>
      <c r="I14" s="351">
        <f>E14+F14+G14+H14</f>
        <v>140000</v>
      </c>
    </row>
    <row r="15" spans="1:9" ht="27" customHeight="1">
      <c r="A15" s="76">
        <v>13</v>
      </c>
      <c r="B15" s="358" t="s">
        <v>381</v>
      </c>
      <c r="C15" s="349" t="s">
        <v>378</v>
      </c>
      <c r="D15" s="349"/>
      <c r="E15" s="350">
        <v>47042.66</v>
      </c>
      <c r="F15" s="349"/>
      <c r="G15" s="349"/>
      <c r="H15" s="33"/>
      <c r="I15" s="351">
        <f>E15+F15+G15+H15</f>
        <v>47042.66</v>
      </c>
    </row>
    <row r="16" spans="1:9" ht="25.5" customHeight="1">
      <c r="A16" s="76">
        <v>14</v>
      </c>
      <c r="B16" s="359" t="s">
        <v>382</v>
      </c>
      <c r="C16" s="360" t="s">
        <v>378</v>
      </c>
      <c r="D16" s="349"/>
      <c r="E16" s="350">
        <f>60000+100000</f>
        <v>160000</v>
      </c>
      <c r="F16" s="353">
        <v>40000</v>
      </c>
      <c r="G16" s="349"/>
      <c r="H16" s="33"/>
      <c r="I16" s="351">
        <f>E16+F16+G16+H16</f>
        <v>200000</v>
      </c>
    </row>
    <row r="17" spans="1:9" ht="25.5" customHeight="1">
      <c r="A17" s="76">
        <v>15</v>
      </c>
      <c r="B17" s="359" t="s">
        <v>383</v>
      </c>
      <c r="C17" s="360" t="s">
        <v>378</v>
      </c>
      <c r="D17" s="349"/>
      <c r="E17" s="350">
        <f>150000+120000</f>
        <v>270000</v>
      </c>
      <c r="F17" s="353">
        <f>20000+30000</f>
        <v>50000</v>
      </c>
      <c r="G17" s="349"/>
      <c r="H17" s="33"/>
      <c r="I17" s="351">
        <f>E17+F17+G17+H17</f>
        <v>320000</v>
      </c>
    </row>
    <row r="18" spans="1:9" ht="26.25" customHeight="1">
      <c r="A18" s="76">
        <v>16</v>
      </c>
      <c r="B18" s="361" t="s">
        <v>384</v>
      </c>
      <c r="C18" s="360" t="s">
        <v>378</v>
      </c>
      <c r="D18" s="349"/>
      <c r="E18" s="350">
        <v>88395</v>
      </c>
      <c r="F18" s="349"/>
      <c r="G18" s="349"/>
      <c r="H18" s="33"/>
      <c r="I18" s="351">
        <f>E18+F18+G18+H18</f>
        <v>88395</v>
      </c>
    </row>
    <row r="19" spans="1:9" ht="25.5" customHeight="1">
      <c r="A19" s="76">
        <v>17</v>
      </c>
      <c r="B19" s="354" t="s">
        <v>385</v>
      </c>
      <c r="C19" s="360" t="s">
        <v>378</v>
      </c>
      <c r="D19" s="349"/>
      <c r="E19" s="350"/>
      <c r="F19" s="349"/>
      <c r="G19" s="355">
        <v>72150</v>
      </c>
      <c r="H19" s="33">
        <v>220550</v>
      </c>
      <c r="I19" s="351">
        <f>E19+F19+G19+H19</f>
        <v>292700</v>
      </c>
    </row>
    <row r="20" spans="1:9" ht="27.75" customHeight="1">
      <c r="A20" s="76">
        <v>18</v>
      </c>
      <c r="B20" s="354" t="s">
        <v>386</v>
      </c>
      <c r="C20" s="349" t="s">
        <v>387</v>
      </c>
      <c r="D20" s="349"/>
      <c r="E20" s="353">
        <v>47648.54</v>
      </c>
      <c r="F20" s="350">
        <f>9948.58+12023.61</f>
        <v>21972.190000000002</v>
      </c>
      <c r="G20" s="349"/>
      <c r="H20" s="33"/>
      <c r="I20" s="351">
        <f>E20+F20+G20+H20</f>
        <v>69620.73000000001</v>
      </c>
    </row>
    <row r="21" spans="1:9" ht="25.5" customHeight="1">
      <c r="A21" s="76">
        <v>19</v>
      </c>
      <c r="B21" s="362" t="s">
        <v>388</v>
      </c>
      <c r="C21" s="349" t="s">
        <v>389</v>
      </c>
      <c r="D21" s="349"/>
      <c r="E21" s="350">
        <f>35000+14979.94</f>
        <v>49979.94</v>
      </c>
      <c r="F21" s="350"/>
      <c r="G21" s="349"/>
      <c r="H21" s="33"/>
      <c r="I21" s="351">
        <f>E21+F21+G21+H21</f>
        <v>49979.94</v>
      </c>
    </row>
    <row r="22" spans="1:9" ht="24" customHeight="1">
      <c r="A22" s="76">
        <v>20</v>
      </c>
      <c r="B22" s="363" t="s">
        <v>390</v>
      </c>
      <c r="C22" s="349" t="s">
        <v>389</v>
      </c>
      <c r="D22" s="349"/>
      <c r="E22" s="350">
        <v>19542</v>
      </c>
      <c r="F22" s="353">
        <v>40000</v>
      </c>
      <c r="G22" s="349"/>
      <c r="H22" s="33"/>
      <c r="I22" s="351">
        <f>E22+F22+G22+H22</f>
        <v>59542</v>
      </c>
    </row>
    <row r="23" spans="1:9" ht="27" customHeight="1">
      <c r="A23" s="76">
        <v>21</v>
      </c>
      <c r="B23" s="363" t="s">
        <v>391</v>
      </c>
      <c r="C23" s="349" t="s">
        <v>392</v>
      </c>
      <c r="D23" s="349"/>
      <c r="E23" s="353">
        <v>44474.54</v>
      </c>
      <c r="F23" s="349"/>
      <c r="G23" s="349"/>
      <c r="H23" s="33"/>
      <c r="I23" s="351">
        <f>E23+F23+G23+H23</f>
        <v>44474.54</v>
      </c>
    </row>
    <row r="24" spans="1:9" ht="24" customHeight="1">
      <c r="A24" s="76">
        <v>22</v>
      </c>
      <c r="B24" s="363" t="s">
        <v>393</v>
      </c>
      <c r="C24" s="349" t="s">
        <v>394</v>
      </c>
      <c r="D24" s="349"/>
      <c r="E24" s="350">
        <v>28000</v>
      </c>
      <c r="F24" s="350">
        <v>22000</v>
      </c>
      <c r="G24" s="349"/>
      <c r="H24" s="33"/>
      <c r="I24" s="351">
        <f>E24+F24+G24+H24</f>
        <v>50000</v>
      </c>
    </row>
    <row r="25" spans="1:9" ht="26.25" customHeight="1">
      <c r="A25" s="76">
        <v>23</v>
      </c>
      <c r="B25" s="349" t="s">
        <v>395</v>
      </c>
      <c r="C25" s="349" t="s">
        <v>396</v>
      </c>
      <c r="D25" s="349"/>
      <c r="E25" s="353">
        <v>99558.26</v>
      </c>
      <c r="F25" s="349"/>
      <c r="G25" s="349"/>
      <c r="H25" s="364"/>
      <c r="I25" s="351">
        <f>E25+F25+G25+H25</f>
        <v>99558.26</v>
      </c>
    </row>
    <row r="26" spans="1:9" ht="26.25" customHeight="1">
      <c r="A26" s="76">
        <v>24</v>
      </c>
      <c r="B26" s="349" t="s">
        <v>397</v>
      </c>
      <c r="C26" s="349" t="s">
        <v>396</v>
      </c>
      <c r="D26" s="349"/>
      <c r="E26" s="353"/>
      <c r="F26" s="353">
        <v>29994</v>
      </c>
      <c r="G26" s="349"/>
      <c r="H26" s="364"/>
      <c r="I26" s="351">
        <f>E26+F26+G26+H26</f>
        <v>29994</v>
      </c>
    </row>
    <row r="27" spans="1:9" ht="26.25" customHeight="1">
      <c r="A27" s="76">
        <v>25</v>
      </c>
      <c r="B27" s="365" t="s">
        <v>398</v>
      </c>
      <c r="C27" s="358" t="s">
        <v>370</v>
      </c>
      <c r="D27" s="349"/>
      <c r="E27" s="353">
        <v>10000</v>
      </c>
      <c r="F27" s="353"/>
      <c r="G27" s="349"/>
      <c r="H27" s="364"/>
      <c r="I27" s="351">
        <f>E27+F27+G27+H27</f>
        <v>10000</v>
      </c>
    </row>
    <row r="28" spans="1:9" ht="26.25" customHeight="1">
      <c r="A28" s="76">
        <v>26</v>
      </c>
      <c r="B28" s="365" t="s">
        <v>398</v>
      </c>
      <c r="C28" s="349" t="s">
        <v>399</v>
      </c>
      <c r="D28" s="349"/>
      <c r="E28" s="349"/>
      <c r="F28" s="349"/>
      <c r="G28" s="350">
        <v>6713.76</v>
      </c>
      <c r="H28" s="364"/>
      <c r="I28" s="351">
        <f>E28+F28+G28+H28</f>
        <v>6713.76</v>
      </c>
    </row>
    <row r="29" spans="1:9" ht="26.25" customHeight="1">
      <c r="A29" s="76">
        <v>27</v>
      </c>
      <c r="B29" s="359" t="s">
        <v>400</v>
      </c>
      <c r="C29" s="359" t="s">
        <v>401</v>
      </c>
      <c r="D29" s="360"/>
      <c r="E29" s="349"/>
      <c r="F29" s="353">
        <v>19000</v>
      </c>
      <c r="G29" s="349"/>
      <c r="H29" s="364"/>
      <c r="I29" s="351">
        <f>E29+F29+G29+H29</f>
        <v>19000</v>
      </c>
    </row>
    <row r="30" spans="1:9" ht="37.5" customHeight="1">
      <c r="A30" s="76">
        <v>28</v>
      </c>
      <c r="B30" s="366" t="s">
        <v>402</v>
      </c>
      <c r="C30" s="349" t="s">
        <v>403</v>
      </c>
      <c r="D30" s="349"/>
      <c r="E30" s="349"/>
      <c r="F30" s="349"/>
      <c r="G30" s="350">
        <v>12000</v>
      </c>
      <c r="H30" s="364"/>
      <c r="I30" s="351">
        <f>E30+F30+G30+H30</f>
        <v>12000</v>
      </c>
    </row>
    <row r="31" spans="1:9" ht="37.5" customHeight="1">
      <c r="A31" s="76">
        <v>29</v>
      </c>
      <c r="B31" s="366" t="s">
        <v>404</v>
      </c>
      <c r="C31" s="349" t="s">
        <v>405</v>
      </c>
      <c r="D31" s="349"/>
      <c r="E31" s="349"/>
      <c r="F31" s="349"/>
      <c r="G31" s="353">
        <v>11000</v>
      </c>
      <c r="H31" s="364"/>
      <c r="I31" s="351">
        <f>E31+F31+G31+H31</f>
        <v>11000</v>
      </c>
    </row>
    <row r="32" spans="1:9" ht="26.25" customHeight="1">
      <c r="A32" s="76">
        <v>30</v>
      </c>
      <c r="B32" s="366" t="s">
        <v>404</v>
      </c>
      <c r="C32" s="367" t="s">
        <v>406</v>
      </c>
      <c r="D32" s="349"/>
      <c r="E32" s="350">
        <v>1516.23</v>
      </c>
      <c r="F32" s="349"/>
      <c r="G32" s="350">
        <v>2110.49</v>
      </c>
      <c r="H32" s="364"/>
      <c r="I32" s="351">
        <f>E32+F32+G32+H32</f>
        <v>3626.72</v>
      </c>
    </row>
    <row r="33" spans="1:9" ht="26.25" customHeight="1">
      <c r="A33" s="76">
        <v>31</v>
      </c>
      <c r="B33" s="359" t="s">
        <v>404</v>
      </c>
      <c r="C33" s="349" t="s">
        <v>407</v>
      </c>
      <c r="D33" s="349"/>
      <c r="E33" s="353">
        <v>296658.12</v>
      </c>
      <c r="F33" s="353">
        <v>87936.9</v>
      </c>
      <c r="G33" s="350">
        <v>23763.44</v>
      </c>
      <c r="H33" s="364"/>
      <c r="I33" s="351">
        <f>E33+F33+G33+H33</f>
        <v>408358.46</v>
      </c>
    </row>
    <row r="34" spans="1:9" ht="26.25" customHeight="1">
      <c r="A34" s="76">
        <v>32</v>
      </c>
      <c r="B34" s="359" t="s">
        <v>404</v>
      </c>
      <c r="C34" s="349" t="s">
        <v>408</v>
      </c>
      <c r="D34" s="349"/>
      <c r="E34" s="349"/>
      <c r="F34" s="349"/>
      <c r="G34" s="350">
        <v>1146.81</v>
      </c>
      <c r="H34" s="364"/>
      <c r="I34" s="351">
        <f>E34+F34+G34+H34</f>
        <v>1146.81</v>
      </c>
    </row>
    <row r="35" spans="1:9" ht="40.5" customHeight="1">
      <c r="A35" s="76">
        <v>33</v>
      </c>
      <c r="B35" s="359" t="s">
        <v>404</v>
      </c>
      <c r="C35" s="360" t="s">
        <v>409</v>
      </c>
      <c r="D35" s="349"/>
      <c r="E35" s="368">
        <v>25133.39</v>
      </c>
      <c r="F35" s="367"/>
      <c r="G35" s="350">
        <v>805.75</v>
      </c>
      <c r="H35" s="364"/>
      <c r="I35" s="351">
        <f>E35+F35+G35+H35</f>
        <v>25939.14</v>
      </c>
    </row>
    <row r="36" spans="1:9" ht="40.5" customHeight="1">
      <c r="A36" s="76">
        <v>34</v>
      </c>
      <c r="B36" s="359" t="s">
        <v>404</v>
      </c>
      <c r="C36" s="349" t="s">
        <v>410</v>
      </c>
      <c r="D36" s="349"/>
      <c r="E36" s="353">
        <f>880798.53-5507.35</f>
        <v>875291.18</v>
      </c>
      <c r="F36" s="353">
        <v>252099.1</v>
      </c>
      <c r="G36" s="353">
        <v>3284.04</v>
      </c>
      <c r="H36" s="364"/>
      <c r="I36" s="351">
        <f>E36+F36+G36+H36</f>
        <v>1130674.32</v>
      </c>
    </row>
    <row r="37" spans="1:9" ht="40.5" customHeight="1">
      <c r="A37" s="76">
        <v>35</v>
      </c>
      <c r="B37" s="359" t="s">
        <v>404</v>
      </c>
      <c r="C37" s="349" t="s">
        <v>411</v>
      </c>
      <c r="D37" s="349"/>
      <c r="E37" s="350">
        <v>11667.79</v>
      </c>
      <c r="F37" s="349"/>
      <c r="G37" s="350">
        <v>1417.57</v>
      </c>
      <c r="H37" s="364"/>
      <c r="I37" s="351">
        <f>E37+F37+G37+H37</f>
        <v>13085.36</v>
      </c>
    </row>
    <row r="38" spans="1:9" ht="47.25" customHeight="1">
      <c r="A38" s="76">
        <v>36</v>
      </c>
      <c r="B38" s="359" t="s">
        <v>404</v>
      </c>
      <c r="C38" s="349" t="s">
        <v>412</v>
      </c>
      <c r="D38" s="349"/>
      <c r="E38" s="353">
        <v>82122.88</v>
      </c>
      <c r="F38" s="349"/>
      <c r="G38" s="349"/>
      <c r="H38" s="364"/>
      <c r="I38" s="351">
        <f>E38+F38+G38+H38</f>
        <v>82122.88</v>
      </c>
    </row>
    <row r="39" spans="1:9" ht="47.25" customHeight="1">
      <c r="A39" s="76">
        <v>37</v>
      </c>
      <c r="B39" s="359" t="s">
        <v>404</v>
      </c>
      <c r="C39" s="349" t="s">
        <v>413</v>
      </c>
      <c r="D39" s="349"/>
      <c r="E39" s="349"/>
      <c r="F39" s="349"/>
      <c r="G39" s="350">
        <v>361.67</v>
      </c>
      <c r="H39" s="364"/>
      <c r="I39" s="351">
        <f>E39+F39+G39+H39</f>
        <v>361.67</v>
      </c>
    </row>
    <row r="40" spans="1:9" ht="47.25" customHeight="1">
      <c r="A40" s="76">
        <v>38</v>
      </c>
      <c r="B40" s="359" t="s">
        <v>404</v>
      </c>
      <c r="C40" s="349" t="s">
        <v>414</v>
      </c>
      <c r="D40" s="349"/>
      <c r="E40" s="350">
        <v>58687.04</v>
      </c>
      <c r="F40" s="349"/>
      <c r="G40" s="349"/>
      <c r="H40" s="364"/>
      <c r="I40" s="351">
        <f>E40+F40+G40+H40</f>
        <v>58687.04</v>
      </c>
    </row>
    <row r="41" spans="1:9" ht="24" customHeight="1">
      <c r="A41" s="31"/>
      <c r="B41" s="369" t="s">
        <v>415</v>
      </c>
      <c r="C41" s="31"/>
      <c r="D41" s="31"/>
      <c r="E41" s="370">
        <f>SUM(E3:E40)</f>
        <v>3140588.69</v>
      </c>
      <c r="F41" s="370">
        <f>SUM(F3:F40)</f>
        <v>721002.19</v>
      </c>
      <c r="G41" s="370">
        <f>SUM(G3:G40)</f>
        <v>215635.74000000002</v>
      </c>
      <c r="H41" s="370">
        <f>SUM(H3:H40)</f>
        <v>224410</v>
      </c>
      <c r="I41" s="371">
        <f>SUM(I3:I40)</f>
        <v>4301636.62</v>
      </c>
    </row>
    <row r="43" spans="2:4" ht="12.75">
      <c r="B43" s="372"/>
      <c r="C43" s="373"/>
      <c r="D43" s="373"/>
    </row>
    <row r="44" spans="2:4" ht="12.75">
      <c r="B44" s="372"/>
      <c r="C44" s="373"/>
      <c r="D44" s="373"/>
    </row>
  </sheetData>
  <sheetProtection/>
  <mergeCells count="1">
    <mergeCell ref="B43:D43"/>
  </mergeCells>
  <printOptions/>
  <pageMargins left="0.748031496062992" right="0.748031496062992" top="0.984251968503937" bottom="0.905511811023622" header="0.511811023622047" footer="0.511811023622047"/>
  <pageSetup horizontalDpi="600" verticalDpi="600" orientation="landscape" scale="92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I24"/>
  <sheetViews>
    <sheetView tabSelected="1" zoomScalePageLayoutView="0" workbookViewId="0" topLeftCell="A1">
      <selection activeCell="I7" sqref="I7"/>
    </sheetView>
  </sheetViews>
  <sheetFormatPr defaultColWidth="9.140625" defaultRowHeight="12.75"/>
  <cols>
    <col min="1" max="1" width="3.28125" widthPt="17.25" style="49" customWidth="1"/>
    <col min="2" max="2" width="22.8515625" widthPt="120" style="49" customWidth="1"/>
    <col min="3" max="3" width="12.8515625" widthPt="67.5" style="49" customWidth="1"/>
    <col min="4" max="4" width="4.421875" widthPt="23.25" style="49" customWidth="1"/>
    <col min="5" max="5" width="32.8515625" widthPt="172.5" style="49" customWidth="1"/>
    <col min="6" max="6" width="11.421875" widthPt="60" style="49" customWidth="1"/>
    <col min="9" max="9" width="14.140625" widthPt="74.25" style="49" customWidth="1"/>
  </cols>
  <sheetData>
    <row r="2" ht="15.75" customHeight="1">
      <c r="A2" s="327" t="s">
        <v>416</v>
      </c>
    </row>
    <row r="4" spans="1:6" ht="19.5" customHeight="1">
      <c r="A4" s="15" t="s">
        <v>3</v>
      </c>
      <c r="B4" s="15" t="s">
        <v>417</v>
      </c>
      <c r="C4" s="15" t="s">
        <v>361</v>
      </c>
      <c r="D4" s="15" t="s">
        <v>418</v>
      </c>
      <c r="E4" s="167" t="s">
        <v>419</v>
      </c>
      <c r="F4" s="15" t="s">
        <v>420</v>
      </c>
    </row>
    <row r="5" spans="1:9" ht="25.5">
      <c r="A5" s="15">
        <v>1</v>
      </c>
      <c r="B5" s="15" t="s">
        <v>421</v>
      </c>
      <c r="C5" s="16">
        <v>1515193.96</v>
      </c>
      <c r="D5" s="15">
        <v>1</v>
      </c>
      <c r="E5" s="374" t="s">
        <v>422</v>
      </c>
      <c r="F5" s="16">
        <v>6776.91</v>
      </c>
      <c r="I5" s="49">
        <v>7453990</v>
      </c>
    </row>
    <row r="6" spans="1:9" ht="25.5">
      <c r="A6" s="15">
        <v>2</v>
      </c>
      <c r="B6" s="15" t="s">
        <v>423</v>
      </c>
      <c r="C6" s="16">
        <v>149770.95</v>
      </c>
      <c r="D6" s="15">
        <v>2</v>
      </c>
      <c r="E6" s="375" t="s">
        <v>424</v>
      </c>
      <c r="F6" s="16">
        <v>297078.84</v>
      </c>
      <c r="I6" s="70">
        <f>I5-C18</f>
        <v>2877426.79</v>
      </c>
    </row>
    <row r="7" spans="1:6" ht="12.75">
      <c r="A7" s="15">
        <v>3</v>
      </c>
      <c r="B7" s="15" t="s">
        <v>425</v>
      </c>
      <c r="C7" s="16">
        <v>2752072.81</v>
      </c>
      <c r="D7" s="15">
        <v>3</v>
      </c>
      <c r="E7" s="15"/>
      <c r="F7" s="15"/>
    </row>
    <row r="8" spans="1:6" ht="12.75">
      <c r="A8" s="15">
        <v>4</v>
      </c>
      <c r="B8" s="15" t="s">
        <v>56</v>
      </c>
      <c r="C8" s="16">
        <v>159525.49</v>
      </c>
      <c r="D8" s="15">
        <v>4</v>
      </c>
      <c r="E8" s="15"/>
      <c r="F8" s="15"/>
    </row>
    <row r="9" spans="1:6" ht="12.75">
      <c r="A9" s="15"/>
      <c r="B9" s="15"/>
      <c r="C9" s="15"/>
      <c r="D9" s="15"/>
      <c r="E9" s="15"/>
      <c r="F9" s="15"/>
    </row>
    <row r="10" spans="1:6" ht="12.75">
      <c r="A10" s="15"/>
      <c r="B10" s="15"/>
      <c r="C10" s="15"/>
      <c r="D10" s="15"/>
      <c r="E10" s="15"/>
      <c r="F10" s="15"/>
    </row>
    <row r="11" spans="1:6" ht="12.75">
      <c r="A11" s="15"/>
      <c r="B11" s="15"/>
      <c r="C11" s="15"/>
      <c r="D11" s="15"/>
      <c r="E11" s="15"/>
      <c r="F11" s="15"/>
    </row>
    <row r="12" spans="1:6" ht="12.75">
      <c r="A12" s="15"/>
      <c r="B12" s="15"/>
      <c r="C12" s="15"/>
      <c r="D12" s="15"/>
      <c r="E12" s="15"/>
      <c r="F12" s="15"/>
    </row>
    <row r="13" spans="1:6" ht="12.75">
      <c r="A13" s="15"/>
      <c r="B13" s="15"/>
      <c r="C13" s="15"/>
      <c r="D13" s="15"/>
      <c r="E13" s="15"/>
      <c r="F13" s="15"/>
    </row>
    <row r="14" spans="1:6" ht="12.75">
      <c r="A14" s="15"/>
      <c r="B14" s="15"/>
      <c r="C14" s="15"/>
      <c r="D14" s="15"/>
      <c r="E14" s="15"/>
      <c r="F14" s="15"/>
    </row>
    <row r="15" spans="1:6" ht="12.75">
      <c r="A15" s="15"/>
      <c r="B15" s="15"/>
      <c r="C15" s="15"/>
      <c r="D15" s="15"/>
      <c r="E15" s="15"/>
      <c r="F15" s="15"/>
    </row>
    <row r="16" spans="1:6" ht="12.75">
      <c r="A16" s="15"/>
      <c r="B16" s="15"/>
      <c r="C16" s="15"/>
      <c r="D16" s="15"/>
      <c r="E16" s="15"/>
      <c r="F16" s="15"/>
    </row>
    <row r="17" spans="1:6" ht="12.75">
      <c r="A17" s="15"/>
      <c r="B17" s="15"/>
      <c r="C17" s="15"/>
      <c r="D17" s="15"/>
      <c r="E17" s="15"/>
      <c r="F17" s="15"/>
    </row>
    <row r="18" spans="1:6" ht="21" customHeight="1">
      <c r="A18" s="15"/>
      <c r="B18" s="15" t="s">
        <v>18</v>
      </c>
      <c r="C18" s="16">
        <f>SUM(C5:C17)</f>
        <v>4576563.21</v>
      </c>
      <c r="D18" s="15"/>
      <c r="E18" s="15" t="s">
        <v>426</v>
      </c>
      <c r="F18" s="16">
        <f>SUM(F5:F17)</f>
        <v>303855.75</v>
      </c>
    </row>
    <row r="22" ht="12.75">
      <c r="A22" s="49" t="s">
        <v>267</v>
      </c>
    </row>
    <row r="23" ht="12.75">
      <c r="B23" s="49" t="s">
        <v>427</v>
      </c>
    </row>
    <row r="24" ht="12.75">
      <c r="B24" s="49" t="s">
        <v>428</v>
      </c>
    </row>
  </sheetData>
  <sheetProtection/>
  <printOptions/>
  <pageMargins left="0.7" right="0.7" top="0.75" bottom="0.75" header="0.3" footer="0.3"/>
  <pageSetup horizontalDpi="600" verticalDpi="600" orientation="portrait" paperSize="9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34"/>
  <sheetViews>
    <sheetView tabSelected="1" workbookViewId="0" topLeftCell="A1"/>
  </sheetViews>
  <sheetFormatPr defaultColWidth="9.140625" defaultRowHeight="12.75"/>
  <cols>
    <col min="1" max="1" width="76.421875" widthPt="401.25" style="382" customWidth="1"/>
  </cols>
  <sheetData>
    <row r="1" ht="101.25" customHeight="1">
      <c r="A1" s="376" t="s">
        <v>429</v>
      </c>
    </row>
    <row r="2" ht="15">
      <c r="A2" s="377" t="s">
        <v>430</v>
      </c>
    </row>
    <row r="3" ht="15">
      <c r="A3" s="378" t="s">
        <v>431</v>
      </c>
    </row>
    <row r="19" ht="15">
      <c r="A19" s="379" t="s">
        <v>432</v>
      </c>
    </row>
    <row r="27" ht="15">
      <c r="A27" s="380" t="s">
        <v>433</v>
      </c>
    </row>
    <row r="34" ht="15">
      <c r="A34" s="381" t="s">
        <v>434</v>
      </c>
    </row>
  </sheetData>
  <printOptions/>
  <pageMargins left="1.25" right="1.25" top="1" bottom="1" header="0.5" footer="0.5"/>
  <pageSetup horizontalDpi="600" verticalDpi="600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5:C25"/>
  <sheetViews>
    <sheetView tabSelected="1" workbookViewId="0" topLeftCell="A1"/>
  </sheetViews>
  <sheetFormatPr defaultColWidth="9.140625" defaultRowHeight="12.75"/>
  <cols>
    <col min="1" max="1" width="21.57421875" widthPt="113.25" style="382" customWidth="1"/>
    <col min="2" max="2" width="61.421875" widthPt="322.5" style="382" customWidth="1"/>
    <col min="3" max="3" width="4.421875" widthPt="23.25" style="382" customWidth="1"/>
  </cols>
  <sheetData>
    <row r="1" ht="12.75"/>
    <row r="3" ht="83.25" customHeight="1"/>
    <row r="5" spans="1:3" ht="15">
      <c r="A5" s="383" t="s">
        <v>430</v>
      </c>
      <c r="B5" s="383"/>
      <c r="C5" s="383"/>
    </row>
    <row r="6" spans="1:3" ht="15">
      <c r="A6" s="383" t="s">
        <v>435</v>
      </c>
      <c r="B6" s="383"/>
      <c r="C6" s="383"/>
    </row>
    <row r="10" spans="1:3" ht="15">
      <c r="A10" s="384" t="s">
        <v>436</v>
      </c>
      <c r="B10" s="384"/>
      <c r="C10" s="384"/>
    </row>
    <row r="11" spans="1:2" ht="15">
      <c r="A11" s="385" t="s">
        <v>437</v>
      </c>
      <c r="B11" s="386">
        <v>46048</v>
      </c>
    </row>
    <row r="12" spans="1:2" ht="15">
      <c r="A12" s="385" t="s">
        <v>438</v>
      </c>
      <c r="B12" s="385"/>
    </row>
    <row r="13" spans="1:2" ht="15">
      <c r="A13" s="385" t="s">
        <v>439</v>
      </c>
      <c r="B13" s="385" t="s">
        <v>440</v>
      </c>
    </row>
    <row r="14" spans="1:2" ht="15">
      <c r="A14" s="385" t="s">
        <v>441</v>
      </c>
      <c r="B14" s="385" t="s">
        <v>442</v>
      </c>
    </row>
    <row r="15" spans="1:2" ht="15">
      <c r="A15" s="385" t="s">
        <v>443</v>
      </c>
      <c r="B15" s="385" t="s">
        <v>444</v>
      </c>
    </row>
    <row r="16" spans="1:2" ht="15">
      <c r="A16" s="385" t="s">
        <v>445</v>
      </c>
      <c r="B16" s="385" t="s">
        <v>446</v>
      </c>
    </row>
    <row r="18" spans="1:3" ht="63" customHeight="1">
      <c r="A18" s="387" t="s">
        <v>447</v>
      </c>
      <c r="B18" s="387"/>
      <c r="C18" s="387"/>
    </row>
    <row r="20" spans="1:3" ht="15">
      <c r="A20" s="384" t="s">
        <v>448</v>
      </c>
      <c r="B20" s="384"/>
      <c r="C20" s="384"/>
    </row>
    <row r="21" spans="1:3" ht="63" customHeight="1">
      <c r="A21" s="387" t="s">
        <v>449</v>
      </c>
      <c r="B21" s="387"/>
      <c r="C21" s="387"/>
    </row>
    <row r="22" spans="1:3" ht="15">
      <c r="A22" s="384" t="s">
        <v>450</v>
      </c>
      <c r="B22" s="384"/>
      <c r="C22" s="384"/>
    </row>
    <row r="23" spans="1:3" ht="63" customHeight="1">
      <c r="A23" s="387" t="s">
        <v>451</v>
      </c>
      <c r="B23" s="387"/>
      <c r="C23" s="387"/>
    </row>
    <row r="25" spans="1:3" ht="31.5" customHeight="1">
      <c r="A25" s="387" t="s">
        <v>452</v>
      </c>
      <c r="B25" s="387"/>
      <c r="C25" s="387"/>
    </row>
  </sheetData>
  <mergeCells count="9">
    <mergeCell ref="A5:C5"/>
    <mergeCell ref="A6:C6"/>
    <mergeCell ref="A10:C10"/>
    <mergeCell ref="A18:C18"/>
    <mergeCell ref="A20:C20"/>
    <mergeCell ref="A21:C21"/>
    <mergeCell ref="A22:C22"/>
    <mergeCell ref="A23:C23"/>
    <mergeCell ref="A25:C25"/>
  </mergeCells>
  <printOptions/>
  <pageMargins left="1.12" right="0.5" top="0.5" bottom="0.75" header="0.5" footer="0.5"/>
  <pageSetup horizontalDpi="600" verticalDpi="600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90"/>
  <sheetViews>
    <sheetView tabSelected="1" zoomScalePageLayoutView="0" workbookViewId="0" topLeftCell="A51">
      <selection activeCell="A1" sqref="A1:E90"/>
    </sheetView>
  </sheetViews>
  <sheetFormatPr defaultColWidth="9.140625" defaultRowHeight="12.75"/>
  <cols>
    <col min="1" max="1" width="9.00390625" widthPt="47.25" style="49" customWidth="1"/>
    <col min="2" max="2" width="56.28125" widthPt="295.5" style="49" customWidth="1"/>
    <col min="3" max="3" width="20.57421875" widthPt="108" style="49" customWidth="1"/>
    <col min="4" max="4" width="21.7109375" widthPt="114" style="49" customWidth="1"/>
    <col min="5" max="5" width="15.140625" widthPt="79.5" style="49" customWidth="1"/>
    <col min="7" max="7" width="10.8515625" widthPt="57" style="49" customWidth="1"/>
    <col min="12" max="12" width="10.140625" widthPt="53.25" style="49" customWidth="1"/>
  </cols>
  <sheetData>
    <row r="1" ht="18.75" thickBot="1">
      <c r="A1" s="327" t="s">
        <v>453</v>
      </c>
    </row>
    <row r="2" spans="1:5" ht="25.5" customHeight="1">
      <c r="A2" s="388" t="s">
        <v>454</v>
      </c>
      <c r="B2" s="292" t="s">
        <v>455</v>
      </c>
      <c r="C2" s="389" t="s">
        <v>456</v>
      </c>
      <c r="D2" s="389" t="s">
        <v>457</v>
      </c>
      <c r="E2" s="390" t="s">
        <v>458</v>
      </c>
    </row>
    <row r="3" spans="1:5" ht="3.75" customHeight="1">
      <c r="A3" s="391"/>
      <c r="B3" s="315"/>
      <c r="C3" s="392"/>
      <c r="D3" s="392"/>
      <c r="E3" s="393"/>
    </row>
    <row r="4" spans="1:5" ht="12.75">
      <c r="A4" s="15">
        <v>11111</v>
      </c>
      <c r="B4" s="15" t="s">
        <v>23</v>
      </c>
      <c r="C4" s="394">
        <v>7367323.96</v>
      </c>
      <c r="D4" s="394">
        <v>8145241.31</v>
      </c>
      <c r="E4" s="16">
        <f>D4-C4</f>
        <v>777917.3499999996</v>
      </c>
    </row>
    <row r="5" spans="1:5" ht="12.75">
      <c r="A5" s="15">
        <v>11121</v>
      </c>
      <c r="B5" s="15" t="s">
        <v>459</v>
      </c>
      <c r="C5" s="394">
        <v>495994.96</v>
      </c>
      <c r="D5" s="394">
        <v>539940.76</v>
      </c>
      <c r="E5" s="16">
        <f>D5-C5</f>
        <v>43945.79999999999</v>
      </c>
    </row>
    <row r="6" spans="1:5" ht="12.75">
      <c r="A6" s="395">
        <v>11131</v>
      </c>
      <c r="B6" s="395" t="s">
        <v>460</v>
      </c>
      <c r="C6" s="394">
        <v>439930.05</v>
      </c>
      <c r="D6" s="394">
        <v>486634.73</v>
      </c>
      <c r="E6" s="16">
        <f>D6-C6</f>
        <v>46704.67999999999</v>
      </c>
    </row>
    <row r="7" spans="1:5" ht="12.75">
      <c r="A7" s="15">
        <v>11151</v>
      </c>
      <c r="B7" s="15" t="s">
        <v>461</v>
      </c>
      <c r="C7" s="394">
        <v>24772.31</v>
      </c>
      <c r="D7" s="394">
        <v>30439.33</v>
      </c>
      <c r="E7" s="16">
        <f>D7-C7</f>
        <v>5667.02</v>
      </c>
    </row>
    <row r="8" spans="1:5" ht="12.75">
      <c r="A8" s="15">
        <v>11152</v>
      </c>
      <c r="B8" s="15" t="s">
        <v>462</v>
      </c>
      <c r="C8" s="394">
        <v>5589.15</v>
      </c>
      <c r="D8" s="394">
        <v>5862.18</v>
      </c>
      <c r="E8" s="16">
        <f>D8-C8</f>
        <v>273.03000000000065</v>
      </c>
    </row>
    <row r="9" spans="1:5" ht="12.75">
      <c r="A9" s="15">
        <v>11211</v>
      </c>
      <c r="B9" s="15" t="s">
        <v>27</v>
      </c>
      <c r="C9" s="394">
        <v>371204.13</v>
      </c>
      <c r="D9" s="394">
        <v>429399.06</v>
      </c>
      <c r="E9" s="16">
        <f>D9-C9</f>
        <v>58194.92999999999</v>
      </c>
    </row>
    <row r="10" spans="1:5" ht="12.75">
      <c r="A10" s="15">
        <v>11311</v>
      </c>
      <c r="B10" s="395" t="s">
        <v>463</v>
      </c>
      <c r="C10" s="394">
        <v>440125.05</v>
      </c>
      <c r="D10" s="394">
        <v>486634.73</v>
      </c>
      <c r="E10" s="16">
        <f>D10-C10</f>
        <v>46509.67999999999</v>
      </c>
    </row>
    <row r="11" spans="1:5" ht="12.75">
      <c r="A11" s="15">
        <v>11411</v>
      </c>
      <c r="B11" s="395" t="s">
        <v>464</v>
      </c>
      <c r="C11" s="394">
        <v>30572.04</v>
      </c>
      <c r="D11" s="394">
        <v>29029.38</v>
      </c>
      <c r="E11" s="16">
        <f>D11-C11</f>
        <v>-1542.6599999999999</v>
      </c>
    </row>
    <row r="12" spans="1:5" ht="12.75">
      <c r="A12" s="15">
        <v>11416</v>
      </c>
      <c r="B12" s="395" t="s">
        <v>465</v>
      </c>
      <c r="C12" s="394">
        <v>0</v>
      </c>
      <c r="D12" s="394">
        <v>383.55</v>
      </c>
      <c r="E12" s="16">
        <f>D12-C12</f>
        <v>383.55</v>
      </c>
    </row>
    <row r="13" spans="1:5" ht="12.75">
      <c r="A13" s="15">
        <v>11418</v>
      </c>
      <c r="B13" s="395" t="s">
        <v>466</v>
      </c>
      <c r="C13" s="394">
        <v>10997.56</v>
      </c>
      <c r="D13" s="394">
        <v>12816.83</v>
      </c>
      <c r="E13" s="16">
        <f>D13-C13</f>
        <v>1819.2700000000004</v>
      </c>
    </row>
    <row r="14" spans="1:5" ht="12.75">
      <c r="A14" s="15">
        <v>11431</v>
      </c>
      <c r="B14" s="395" t="s">
        <v>97</v>
      </c>
      <c r="C14" s="394">
        <v>71977.83</v>
      </c>
      <c r="D14" s="394">
        <v>96553.34</v>
      </c>
      <c r="E14" s="16">
        <f>D14-C14</f>
        <v>24575.509999999995</v>
      </c>
    </row>
    <row r="15" spans="1:5" ht="12.75">
      <c r="A15" s="15">
        <v>11611</v>
      </c>
      <c r="B15" s="395" t="s">
        <v>467</v>
      </c>
      <c r="C15" s="394">
        <v>5994.24</v>
      </c>
      <c r="D15" s="394">
        <v>2236.69</v>
      </c>
      <c r="E15" s="16">
        <f>D15-C15</f>
        <v>-3757.5499999999997</v>
      </c>
    </row>
    <row r="16" spans="1:5" ht="12.75">
      <c r="A16" s="15">
        <v>11900</v>
      </c>
      <c r="B16" s="15" t="s">
        <v>468</v>
      </c>
      <c r="C16" s="394">
        <v>2671957.94</v>
      </c>
      <c r="D16" s="394">
        <v>0</v>
      </c>
      <c r="E16" s="16">
        <f>D16-C16</f>
        <v>-2671957.94</v>
      </c>
    </row>
    <row r="17" spans="1:5" ht="16.5" thickBot="1">
      <c r="A17" s="396"/>
      <c r="B17" s="397" t="s">
        <v>29</v>
      </c>
      <c r="C17" s="398">
        <f>SUM(C4:C16)</f>
        <v>11936439.22</v>
      </c>
      <c r="D17" s="399">
        <f>SUM(D4:D16)</f>
        <v>10265171.890000002</v>
      </c>
      <c r="E17" s="400">
        <f>D17-C17</f>
        <v>-1671267.3299999982</v>
      </c>
    </row>
    <row r="18" spans="1:5" ht="12.75">
      <c r="A18" s="11">
        <v>13130</v>
      </c>
      <c r="B18" s="11" t="s">
        <v>469</v>
      </c>
      <c r="C18" s="401">
        <v>20592.1</v>
      </c>
      <c r="D18" s="401">
        <v>15028.55</v>
      </c>
      <c r="E18" s="12">
        <f>D18-C18</f>
        <v>-5563.549999999999</v>
      </c>
    </row>
    <row r="19" spans="1:5" ht="12.75">
      <c r="A19" s="11">
        <v>13131</v>
      </c>
      <c r="B19" s="11" t="s">
        <v>470</v>
      </c>
      <c r="C19" s="401">
        <v>56</v>
      </c>
      <c r="D19" s="401">
        <v>112</v>
      </c>
      <c r="E19" s="12">
        <f>D19-C19</f>
        <v>56</v>
      </c>
    </row>
    <row r="20" spans="1:5" ht="12.75">
      <c r="A20" s="11">
        <v>13132</v>
      </c>
      <c r="B20" s="11" t="s">
        <v>471</v>
      </c>
      <c r="C20" s="401">
        <v>7909</v>
      </c>
      <c r="D20" s="401">
        <v>3400</v>
      </c>
      <c r="E20" s="12">
        <f>D20-C20</f>
        <v>-4509</v>
      </c>
    </row>
    <row r="21" spans="1:5" ht="12.75">
      <c r="A21" s="11">
        <v>13134</v>
      </c>
      <c r="B21" s="11" t="s">
        <v>80</v>
      </c>
      <c r="C21" s="401">
        <v>0</v>
      </c>
      <c r="D21" s="401">
        <v>61.3</v>
      </c>
      <c r="E21" s="12">
        <f>D21-C21</f>
        <v>61.3</v>
      </c>
    </row>
    <row r="22" spans="1:5" ht="12.75">
      <c r="A22" s="11">
        <v>13140</v>
      </c>
      <c r="B22" s="11" t="s">
        <v>61</v>
      </c>
      <c r="C22" s="401">
        <v>9074.24</v>
      </c>
      <c r="D22" s="401">
        <v>9352.99</v>
      </c>
      <c r="E22" s="12">
        <f>D22-C22</f>
        <v>278.75</v>
      </c>
    </row>
    <row r="23" spans="1:5" ht="12.75">
      <c r="A23" s="11">
        <v>13141</v>
      </c>
      <c r="B23" s="11" t="s">
        <v>82</v>
      </c>
      <c r="C23" s="401">
        <v>1589.4</v>
      </c>
      <c r="D23" s="401">
        <v>5158</v>
      </c>
      <c r="E23" s="12">
        <f>D23-C23</f>
        <v>3568.6</v>
      </c>
    </row>
    <row r="24" spans="1:5" ht="12.75">
      <c r="A24" s="11">
        <v>13142</v>
      </c>
      <c r="B24" s="11" t="s">
        <v>472</v>
      </c>
      <c r="C24" s="401">
        <v>2735.6</v>
      </c>
      <c r="D24" s="401">
        <v>0</v>
      </c>
      <c r="E24" s="12">
        <f>D24-C24</f>
        <v>-2735.6</v>
      </c>
    </row>
    <row r="25" spans="1:5" ht="12.75">
      <c r="A25" s="11">
        <v>13143</v>
      </c>
      <c r="B25" s="11" t="s">
        <v>473</v>
      </c>
      <c r="C25" s="401">
        <v>454.83</v>
      </c>
      <c r="D25" s="401">
        <v>0</v>
      </c>
      <c r="E25" s="12">
        <f>D25-C25</f>
        <v>-454.83</v>
      </c>
    </row>
    <row r="26" spans="1:5" ht="12.75">
      <c r="A26" s="15">
        <v>13210</v>
      </c>
      <c r="B26" s="15" t="s">
        <v>474</v>
      </c>
      <c r="C26" s="394">
        <v>211505.73</v>
      </c>
      <c r="D26" s="394">
        <v>142618.73</v>
      </c>
      <c r="E26" s="16">
        <f>D26-C26</f>
        <v>-68887</v>
      </c>
    </row>
    <row r="27" spans="1:5" ht="12.75">
      <c r="A27" s="15">
        <v>13220</v>
      </c>
      <c r="B27" s="15" t="s">
        <v>475</v>
      </c>
      <c r="C27" s="394">
        <v>15227.27</v>
      </c>
      <c r="D27" s="394">
        <v>12186.51</v>
      </c>
      <c r="E27" s="16">
        <f>D27-C27</f>
        <v>-3040.76</v>
      </c>
    </row>
    <row r="28" spans="1:5" ht="12.75">
      <c r="A28" s="15">
        <v>13230</v>
      </c>
      <c r="B28" s="15" t="s">
        <v>476</v>
      </c>
      <c r="C28" s="394">
        <v>40166.61</v>
      </c>
      <c r="D28" s="394">
        <v>29612.35</v>
      </c>
      <c r="E28" s="16">
        <f>D28-C28</f>
        <v>-10554.260000000002</v>
      </c>
    </row>
    <row r="29" spans="1:5" ht="12.75">
      <c r="A29" s="15">
        <v>13250</v>
      </c>
      <c r="B29" s="15" t="s">
        <v>477</v>
      </c>
      <c r="C29" s="394">
        <v>9706.48</v>
      </c>
      <c r="D29" s="394">
        <v>5947</v>
      </c>
      <c r="E29" s="16">
        <f>D29-C29</f>
        <v>-3759.4799999999996</v>
      </c>
    </row>
    <row r="30" spans="1:5" ht="12.75">
      <c r="A30" s="15">
        <v>13260</v>
      </c>
      <c r="B30" s="15" t="s">
        <v>478</v>
      </c>
      <c r="C30" s="394">
        <v>5000</v>
      </c>
      <c r="D30" s="394">
        <v>102837.41</v>
      </c>
      <c r="E30" s="16">
        <f>D30-C30</f>
        <v>97837.41</v>
      </c>
    </row>
    <row r="31" spans="1:5" ht="12.75">
      <c r="A31" s="15">
        <v>13310</v>
      </c>
      <c r="B31" s="167" t="s">
        <v>133</v>
      </c>
      <c r="C31" s="394">
        <v>4992</v>
      </c>
      <c r="D31" s="394">
        <v>3744</v>
      </c>
      <c r="E31" s="16">
        <f>D31-C31</f>
        <v>-1248</v>
      </c>
    </row>
    <row r="32" spans="1:5" ht="12.75">
      <c r="A32" s="15">
        <v>13320</v>
      </c>
      <c r="B32" s="15" t="s">
        <v>479</v>
      </c>
      <c r="C32" s="394">
        <v>15981.42</v>
      </c>
      <c r="D32" s="394">
        <v>12877.8</v>
      </c>
      <c r="E32" s="16">
        <f>D32-C32</f>
        <v>-3103.620000000001</v>
      </c>
    </row>
    <row r="33" spans="1:5" ht="12.75">
      <c r="A33" s="15">
        <v>13330</v>
      </c>
      <c r="B33" s="15" t="s">
        <v>480</v>
      </c>
      <c r="C33" s="394">
        <v>0</v>
      </c>
      <c r="D33" s="394">
        <v>5.5</v>
      </c>
      <c r="E33" s="16">
        <f>D33-C33</f>
        <v>5.5</v>
      </c>
    </row>
    <row r="34" spans="1:5" ht="12.75">
      <c r="A34" s="15">
        <v>13430</v>
      </c>
      <c r="B34" s="15" t="s">
        <v>481</v>
      </c>
      <c r="C34" s="394">
        <v>511359.69</v>
      </c>
      <c r="D34" s="394">
        <v>379955.12</v>
      </c>
      <c r="E34" s="16">
        <f>D34-C34</f>
        <v>-131404.57</v>
      </c>
    </row>
    <row r="35" spans="1:5" ht="12.75">
      <c r="A35" s="15">
        <v>13440</v>
      </c>
      <c r="B35" s="167" t="s">
        <v>482</v>
      </c>
      <c r="C35" s="394">
        <v>154427.5</v>
      </c>
      <c r="D35" s="394">
        <v>510352.61</v>
      </c>
      <c r="E35" s="16">
        <f>D35-C35</f>
        <v>355925.11</v>
      </c>
    </row>
    <row r="36" spans="1:5" ht="12.75">
      <c r="A36" s="15">
        <v>13445</v>
      </c>
      <c r="B36" s="167" t="s">
        <v>84</v>
      </c>
      <c r="C36" s="394">
        <v>43169.28</v>
      </c>
      <c r="D36" s="394">
        <v>17272.2</v>
      </c>
      <c r="E36" s="16">
        <f>D36-C36</f>
        <v>-25897.079999999998</v>
      </c>
    </row>
    <row r="37" spans="1:5" ht="12.75">
      <c r="A37" s="15">
        <v>13450</v>
      </c>
      <c r="B37" s="15" t="s">
        <v>483</v>
      </c>
      <c r="C37" s="394">
        <v>41536.16</v>
      </c>
      <c r="D37" s="394">
        <v>22640.97</v>
      </c>
      <c r="E37" s="16">
        <f>D37-C37</f>
        <v>-18895.190000000002</v>
      </c>
    </row>
    <row r="38" spans="1:5" ht="12.75">
      <c r="A38" s="15">
        <v>13460</v>
      </c>
      <c r="B38" s="15" t="s">
        <v>484</v>
      </c>
      <c r="C38" s="394">
        <v>88397.67</v>
      </c>
      <c r="D38" s="394">
        <v>38578.67</v>
      </c>
      <c r="E38" s="16">
        <f>D38-C38</f>
        <v>-49819</v>
      </c>
    </row>
    <row r="39" spans="1:5" ht="12.75">
      <c r="A39" s="15">
        <v>13470</v>
      </c>
      <c r="B39" s="15" t="s">
        <v>485</v>
      </c>
      <c r="C39" s="394">
        <v>14934.24</v>
      </c>
      <c r="D39" s="394">
        <v>9035</v>
      </c>
      <c r="E39" s="16">
        <f>D39-C39</f>
        <v>-5899.24</v>
      </c>
    </row>
    <row r="40" spans="1:5" ht="12.75">
      <c r="A40" s="15">
        <v>13480</v>
      </c>
      <c r="B40" s="15" t="s">
        <v>486</v>
      </c>
      <c r="C40" s="394">
        <v>8548.05</v>
      </c>
      <c r="D40" s="394">
        <v>1500</v>
      </c>
      <c r="E40" s="16">
        <f>D40-C40</f>
        <v>-7048.049999999999</v>
      </c>
    </row>
    <row r="41" spans="1:5" ht="12.75">
      <c r="A41" s="15">
        <v>13501</v>
      </c>
      <c r="B41" s="15" t="s">
        <v>88</v>
      </c>
      <c r="C41" s="394">
        <v>92785</v>
      </c>
      <c r="D41" s="394">
        <v>3242</v>
      </c>
      <c r="E41" s="16">
        <f>D41-C41</f>
        <v>-89543</v>
      </c>
    </row>
    <row r="42" spans="1:5" ht="12.75">
      <c r="A42" s="15">
        <v>13503</v>
      </c>
      <c r="B42" s="15" t="s">
        <v>31</v>
      </c>
      <c r="C42" s="394">
        <v>44730</v>
      </c>
      <c r="D42" s="394">
        <v>12669</v>
      </c>
      <c r="E42" s="16">
        <f>D42-C42</f>
        <v>-32061</v>
      </c>
    </row>
    <row r="43" spans="1:5" ht="12.75">
      <c r="A43" s="15">
        <v>13504</v>
      </c>
      <c r="B43" s="15" t="s">
        <v>487</v>
      </c>
      <c r="C43" s="394">
        <v>9411.8</v>
      </c>
      <c r="D43" s="394">
        <v>3750</v>
      </c>
      <c r="E43" s="16">
        <f>D43-C43</f>
        <v>-5661.799999999999</v>
      </c>
    </row>
    <row r="44" spans="1:5" ht="12.75">
      <c r="A44" s="15">
        <v>13508</v>
      </c>
      <c r="B44" s="15" t="s">
        <v>32</v>
      </c>
      <c r="C44" s="394">
        <v>7000</v>
      </c>
      <c r="D44" s="394">
        <v>41000.63</v>
      </c>
      <c r="E44" s="16">
        <f>D44-C44</f>
        <v>34000.63</v>
      </c>
    </row>
    <row r="45" spans="1:5" ht="12.75">
      <c r="A45" s="15">
        <v>13509</v>
      </c>
      <c r="B45" s="15" t="s">
        <v>488</v>
      </c>
      <c r="C45" s="394">
        <v>337512.65</v>
      </c>
      <c r="D45" s="394">
        <v>161333</v>
      </c>
      <c r="E45" s="16">
        <f>D45-C45</f>
        <v>-176179.65000000002</v>
      </c>
    </row>
    <row r="46" spans="1:5" ht="12.75">
      <c r="A46" s="15">
        <v>13510</v>
      </c>
      <c r="B46" s="15" t="s">
        <v>489</v>
      </c>
      <c r="C46" s="394">
        <v>20860.5</v>
      </c>
      <c r="D46" s="394">
        <v>0</v>
      </c>
      <c r="E46" s="16">
        <f>D46-C46</f>
        <v>-20860.5</v>
      </c>
    </row>
    <row r="47" spans="1:5" ht="12.75">
      <c r="A47" s="15">
        <v>13511</v>
      </c>
      <c r="B47" s="15" t="s">
        <v>490</v>
      </c>
      <c r="C47" s="394">
        <v>2721</v>
      </c>
      <c r="D47" s="394">
        <v>0</v>
      </c>
      <c r="E47" s="16">
        <f>D47-C47</f>
        <v>-2721</v>
      </c>
    </row>
    <row r="48" spans="1:5" ht="12.75">
      <c r="A48" s="15">
        <v>13610</v>
      </c>
      <c r="B48" s="15" t="s">
        <v>491</v>
      </c>
      <c r="C48" s="394">
        <v>62409.47</v>
      </c>
      <c r="D48" s="394">
        <v>44565.65</v>
      </c>
      <c r="E48" s="16">
        <f>D48-C48</f>
        <v>-17843.82</v>
      </c>
    </row>
    <row r="49" spans="1:5" ht="12.75">
      <c r="A49" s="15">
        <v>13611</v>
      </c>
      <c r="B49" s="167" t="s">
        <v>492</v>
      </c>
      <c r="C49" s="394">
        <v>4097.49</v>
      </c>
      <c r="D49" s="394">
        <v>3800</v>
      </c>
      <c r="E49" s="16">
        <f>D49-C49</f>
        <v>-297.4899999999998</v>
      </c>
    </row>
    <row r="50" spans="1:5" ht="12.75">
      <c r="A50" s="15">
        <v>13620</v>
      </c>
      <c r="B50" s="15" t="s">
        <v>493</v>
      </c>
      <c r="C50" s="394">
        <v>32606</v>
      </c>
      <c r="D50" s="394">
        <v>31376.04</v>
      </c>
      <c r="E50" s="16">
        <f>D50-C50</f>
        <v>-1229.9599999999991</v>
      </c>
    </row>
    <row r="51" spans="1:5" ht="12.75">
      <c r="A51" s="15">
        <v>13630</v>
      </c>
      <c r="B51" s="15" t="s">
        <v>494</v>
      </c>
      <c r="C51" s="394">
        <v>127503.67</v>
      </c>
      <c r="D51" s="394">
        <v>40221.14</v>
      </c>
      <c r="E51" s="16">
        <f>D51-C51</f>
        <v>-87282.53</v>
      </c>
    </row>
    <row r="52" spans="1:5" ht="12.75">
      <c r="A52" s="15">
        <v>13640</v>
      </c>
      <c r="B52" s="15" t="s">
        <v>495</v>
      </c>
      <c r="C52" s="394">
        <v>29004.68</v>
      </c>
      <c r="D52" s="394">
        <v>16335.5</v>
      </c>
      <c r="E52" s="16">
        <f>D52-C52</f>
        <v>-12669.18</v>
      </c>
    </row>
    <row r="53" spans="1:5" ht="12.75">
      <c r="A53" s="15">
        <v>13650</v>
      </c>
      <c r="B53" s="15" t="s">
        <v>496</v>
      </c>
      <c r="C53" s="394">
        <v>1997</v>
      </c>
      <c r="D53" s="394">
        <v>0</v>
      </c>
      <c r="E53" s="16">
        <f>D53-C53</f>
        <v>-1997</v>
      </c>
    </row>
    <row r="54" spans="1:5" ht="12.75">
      <c r="A54" s="15">
        <v>13720</v>
      </c>
      <c r="B54" s="15" t="s">
        <v>497</v>
      </c>
      <c r="C54" s="394">
        <v>15925.44</v>
      </c>
      <c r="D54" s="394">
        <v>6434.84</v>
      </c>
      <c r="E54" s="16">
        <f>D54-C54</f>
        <v>-9490.6</v>
      </c>
    </row>
    <row r="55" spans="1:5" ht="12.75">
      <c r="A55" s="15">
        <v>13760</v>
      </c>
      <c r="B55" s="15" t="s">
        <v>498</v>
      </c>
      <c r="C55" s="394">
        <v>210990</v>
      </c>
      <c r="D55" s="394">
        <v>253759</v>
      </c>
      <c r="E55" s="16">
        <f>D55-C55</f>
        <v>42769</v>
      </c>
    </row>
    <row r="56" spans="1:5" ht="12.75">
      <c r="A56" s="15">
        <v>13780</v>
      </c>
      <c r="B56" s="15" t="s">
        <v>499</v>
      </c>
      <c r="C56" s="394">
        <v>47237.74</v>
      </c>
      <c r="D56" s="394">
        <v>29254.22</v>
      </c>
      <c r="E56" s="16">
        <f>D56-C56</f>
        <v>-17983.519999999997</v>
      </c>
    </row>
    <row r="57" spans="1:5" ht="12.75">
      <c r="A57" s="15">
        <v>13950</v>
      </c>
      <c r="B57" s="15" t="s">
        <v>500</v>
      </c>
      <c r="C57" s="394">
        <v>5386.35</v>
      </c>
      <c r="D57" s="394">
        <v>3703.9</v>
      </c>
      <c r="E57" s="16">
        <f>D57-C57</f>
        <v>-1682.4500000000003</v>
      </c>
    </row>
    <row r="58" spans="1:5" ht="12.75">
      <c r="A58" s="15">
        <v>13951</v>
      </c>
      <c r="B58" s="15" t="s">
        <v>501</v>
      </c>
      <c r="C58" s="394">
        <v>8204.46</v>
      </c>
      <c r="D58" s="394">
        <v>5246.63</v>
      </c>
      <c r="E58" s="16">
        <f>D58-C58</f>
        <v>-2957.829999999999</v>
      </c>
    </row>
    <row r="59" spans="1:5" ht="12.75">
      <c r="A59" s="15">
        <v>13953</v>
      </c>
      <c r="B59" s="15" t="s">
        <v>502</v>
      </c>
      <c r="C59" s="394">
        <v>2772</v>
      </c>
      <c r="D59" s="394">
        <v>0</v>
      </c>
      <c r="E59" s="16">
        <f>D59-C59</f>
        <v>-2772</v>
      </c>
    </row>
    <row r="60" spans="1:5" ht="12.75">
      <c r="A60" s="15">
        <v>13954</v>
      </c>
      <c r="B60" s="15" t="s">
        <v>503</v>
      </c>
      <c r="C60" s="394">
        <v>930</v>
      </c>
      <c r="D60" s="394">
        <v>870</v>
      </c>
      <c r="E60" s="16">
        <f>D60-C60</f>
        <v>-60</v>
      </c>
    </row>
    <row r="61" spans="1:5" ht="12.75">
      <c r="A61" s="15">
        <v>14010</v>
      </c>
      <c r="B61" s="15" t="s">
        <v>34</v>
      </c>
      <c r="C61" s="394">
        <v>36163</v>
      </c>
      <c r="D61" s="394">
        <v>38962</v>
      </c>
      <c r="E61" s="16">
        <f>D61-C61</f>
        <v>2799</v>
      </c>
    </row>
    <row r="62" spans="1:5" ht="12.75">
      <c r="A62" s="31">
        <v>14022</v>
      </c>
      <c r="B62" s="31" t="s">
        <v>101</v>
      </c>
      <c r="C62" s="394">
        <v>316515.32</v>
      </c>
      <c r="D62" s="394">
        <v>249785.98</v>
      </c>
      <c r="E62" s="33">
        <f>D62-C62</f>
        <v>-66729.34</v>
      </c>
    </row>
    <row r="63" spans="1:5" ht="12.75">
      <c r="A63" s="31">
        <v>14023</v>
      </c>
      <c r="B63" s="31" t="s">
        <v>504</v>
      </c>
      <c r="C63" s="394">
        <v>1140</v>
      </c>
      <c r="D63" s="394">
        <v>98</v>
      </c>
      <c r="E63" s="33">
        <f>D63-C63</f>
        <v>-1042</v>
      </c>
    </row>
    <row r="64" spans="1:5" ht="12.75">
      <c r="A64" s="15">
        <v>14032</v>
      </c>
      <c r="B64" s="15" t="s">
        <v>505</v>
      </c>
      <c r="C64" s="394">
        <v>328650.24</v>
      </c>
      <c r="D64" s="394">
        <v>259312.52</v>
      </c>
      <c r="E64" s="16">
        <f>D64-C64</f>
        <v>-69337.72</v>
      </c>
    </row>
    <row r="65" spans="1:5" ht="12.75">
      <c r="A65" s="15">
        <v>14040</v>
      </c>
      <c r="B65" s="15" t="s">
        <v>506</v>
      </c>
      <c r="C65" s="394">
        <v>7592.7</v>
      </c>
      <c r="D65" s="394">
        <v>2182</v>
      </c>
      <c r="E65" s="16">
        <f>D65-C65</f>
        <v>-5410.7</v>
      </c>
    </row>
    <row r="66" spans="1:5" ht="12.75">
      <c r="A66" s="15">
        <v>14050</v>
      </c>
      <c r="B66" s="15" t="s">
        <v>67</v>
      </c>
      <c r="C66" s="394">
        <v>42085.1</v>
      </c>
      <c r="D66" s="394">
        <v>83818.15</v>
      </c>
      <c r="E66" s="16">
        <f>D66-C66</f>
        <v>41733.049999999996</v>
      </c>
    </row>
    <row r="67" spans="1:5" ht="12.75">
      <c r="A67" s="15">
        <v>14060</v>
      </c>
      <c r="B67" s="15" t="s">
        <v>507</v>
      </c>
      <c r="C67" s="394">
        <v>44970</v>
      </c>
      <c r="D67" s="394">
        <v>23273</v>
      </c>
      <c r="E67" s="16">
        <f>D67-C67</f>
        <v>-21697</v>
      </c>
    </row>
    <row r="68" spans="1:5" ht="12.75">
      <c r="A68" s="15">
        <v>14220</v>
      </c>
      <c r="B68" s="15" t="s">
        <v>508</v>
      </c>
      <c r="C68" s="394">
        <v>4280</v>
      </c>
      <c r="D68" s="394">
        <v>1630</v>
      </c>
      <c r="E68" s="16">
        <f>D68-C68</f>
        <v>-2650</v>
      </c>
    </row>
    <row r="69" spans="1:5" ht="15" customHeight="1">
      <c r="A69" s="15">
        <v>14230</v>
      </c>
      <c r="B69" s="15" t="s">
        <v>68</v>
      </c>
      <c r="C69" s="394">
        <v>32334.48</v>
      </c>
      <c r="D69" s="394">
        <v>16011.19</v>
      </c>
      <c r="E69" s="16">
        <f>D69-C69</f>
        <v>-16323.289999999999</v>
      </c>
    </row>
    <row r="70" spans="1:5" ht="12.75">
      <c r="A70" s="15">
        <v>14310</v>
      </c>
      <c r="B70" s="15" t="s">
        <v>102</v>
      </c>
      <c r="C70" s="394">
        <v>41120.3</v>
      </c>
      <c r="D70" s="394">
        <v>38663.8</v>
      </c>
      <c r="E70" s="16">
        <f>D70-C70</f>
        <v>-2456.5</v>
      </c>
    </row>
    <row r="71" spans="1:5" ht="12.75">
      <c r="A71" s="15">
        <v>14320</v>
      </c>
      <c r="B71" s="15" t="s">
        <v>509</v>
      </c>
      <c r="C71" s="394">
        <v>2475.45</v>
      </c>
      <c r="D71" s="394"/>
      <c r="E71" s="16">
        <f>D71-C71</f>
        <v>-2475.45</v>
      </c>
    </row>
    <row r="72" spans="1:5" ht="15" customHeight="1">
      <c r="A72" s="402">
        <v>14410</v>
      </c>
      <c r="B72" s="15" t="s">
        <v>70</v>
      </c>
      <c r="C72" s="394">
        <v>94115.8</v>
      </c>
      <c r="D72" s="394">
        <v>776609.22</v>
      </c>
      <c r="E72" s="16">
        <f>D72-C72</f>
        <v>682493.4199999999</v>
      </c>
    </row>
    <row r="73" spans="1:5" ht="15" customHeight="1">
      <c r="A73" s="402">
        <v>14415</v>
      </c>
      <c r="B73" s="15" t="s">
        <v>510</v>
      </c>
      <c r="C73" s="394">
        <v>150</v>
      </c>
      <c r="D73" s="394">
        <v>329.97</v>
      </c>
      <c r="E73" s="16">
        <f>D73-C73</f>
        <v>179.97000000000003</v>
      </c>
    </row>
    <row r="74" spans="1:5" ht="17.25" customHeight="1">
      <c r="A74" s="402">
        <v>14050</v>
      </c>
      <c r="B74" s="15" t="s">
        <v>511</v>
      </c>
      <c r="C74" s="394">
        <v>0</v>
      </c>
      <c r="D74" s="394">
        <v>50</v>
      </c>
      <c r="E74" s="16">
        <f>D74-C74</f>
        <v>50</v>
      </c>
    </row>
    <row r="75" spans="1:5" ht="24" customHeight="1">
      <c r="A75" s="403"/>
      <c r="B75" s="404" t="s">
        <v>512</v>
      </c>
      <c r="C75" s="405">
        <f>SUM(C18:C74)</f>
        <v>3223040.91</v>
      </c>
      <c r="D75" s="406">
        <f>SUM(D18:D74)</f>
        <v>3470564.0899999994</v>
      </c>
      <c r="E75" s="407">
        <f>D75-C75</f>
        <v>247523.17999999924</v>
      </c>
    </row>
    <row r="76" spans="1:5" ht="13.5" customHeight="1">
      <c r="A76" s="15">
        <v>22200</v>
      </c>
      <c r="B76" s="15" t="s">
        <v>513</v>
      </c>
      <c r="C76" s="394">
        <v>772717.81</v>
      </c>
      <c r="D76" s="394">
        <v>642863.73</v>
      </c>
      <c r="E76" s="16">
        <f>D76-C76</f>
        <v>-129854.08000000007</v>
      </c>
    </row>
    <row r="77" spans="1:5" ht="13.5" customHeight="1">
      <c r="A77" s="15">
        <v>22300</v>
      </c>
      <c r="B77" s="15" t="s">
        <v>70</v>
      </c>
      <c r="C77" s="394">
        <v>3212.52</v>
      </c>
      <c r="D77" s="394">
        <v>203484.21</v>
      </c>
      <c r="E77" s="16">
        <f>D77-C77</f>
        <v>200271.69</v>
      </c>
    </row>
    <row r="78" spans="1:5" ht="16.5" thickBot="1">
      <c r="A78" s="396"/>
      <c r="B78" s="397" t="s">
        <v>41</v>
      </c>
      <c r="C78" s="398">
        <f>SUM(C76:C77)</f>
        <v>775930.3300000001</v>
      </c>
      <c r="D78" s="408">
        <f>SUM(D76:D77)</f>
        <v>846347.94</v>
      </c>
      <c r="E78" s="409">
        <f>D78-C78</f>
        <v>70417.60999999987</v>
      </c>
    </row>
    <row r="79" spans="1:5" ht="12.75">
      <c r="A79" s="11">
        <v>31000</v>
      </c>
      <c r="B79" s="11" t="s">
        <v>57</v>
      </c>
      <c r="C79" s="401">
        <v>3320984.31</v>
      </c>
      <c r="D79" s="401">
        <v>2566634.22</v>
      </c>
      <c r="E79" s="12">
        <f>D79-C79</f>
        <v>-754350.0899999999</v>
      </c>
    </row>
    <row r="80" spans="1:5" ht="13.5" thickBot="1">
      <c r="A80" s="205">
        <v>34000</v>
      </c>
      <c r="B80" s="206" t="s">
        <v>514</v>
      </c>
      <c r="C80" s="410">
        <v>519358.15</v>
      </c>
      <c r="D80" s="411">
        <v>1735002.4</v>
      </c>
      <c r="E80" s="271">
        <f>D80-C80</f>
        <v>1215644.25</v>
      </c>
    </row>
    <row r="81" spans="1:5" ht="16.5" thickBot="1">
      <c r="A81" s="412"/>
      <c r="B81" s="413" t="s">
        <v>43</v>
      </c>
      <c r="C81" s="414">
        <f>SUM(C79:C80)</f>
        <v>3840342.46</v>
      </c>
      <c r="D81" s="415">
        <f>SUM(D79:D80)</f>
        <v>4301636.62</v>
      </c>
      <c r="E81" s="416">
        <f>D81-C81</f>
        <v>461294.16000000015</v>
      </c>
    </row>
    <row r="82" spans="1:5" ht="16.5" thickBot="1">
      <c r="A82" s="417"/>
      <c r="B82" s="413" t="s">
        <v>44</v>
      </c>
      <c r="C82" s="414">
        <f>C17+C75+C78+C81</f>
        <v>19775752.92</v>
      </c>
      <c r="D82" s="414">
        <f>D17+D75+D78+D81</f>
        <v>18883720.540000003</v>
      </c>
      <c r="E82" s="416">
        <f>D82-C82</f>
        <v>-892032.379999999</v>
      </c>
    </row>
    <row r="83" ht="12.75">
      <c r="A83" s="49" t="s">
        <v>267</v>
      </c>
    </row>
    <row r="84" ht="12.75">
      <c r="A84" s="279" t="s">
        <v>515</v>
      </c>
    </row>
    <row r="85" ht="12.75">
      <c r="A85" s="279" t="s">
        <v>516</v>
      </c>
    </row>
    <row r="86" ht="12.75">
      <c r="A86" s="49" t="s">
        <v>517</v>
      </c>
    </row>
    <row r="87" ht="12.75">
      <c r="A87" s="279" t="s">
        <v>518</v>
      </c>
    </row>
    <row r="88" ht="12.75">
      <c r="A88" s="279" t="s">
        <v>519</v>
      </c>
    </row>
    <row r="89" ht="12.75">
      <c r="A89" s="279" t="s">
        <v>520</v>
      </c>
    </row>
    <row r="90" ht="12.75">
      <c r="A90" s="279" t="s">
        <v>521</v>
      </c>
    </row>
  </sheetData>
  <sheetProtection/>
  <mergeCells count="5">
    <mergeCell ref="E2:E3"/>
    <mergeCell ref="C2:C3"/>
    <mergeCell ref="D2:D3"/>
    <mergeCell ref="A2:A3"/>
    <mergeCell ref="B2:B3"/>
  </mergeCells>
  <printOptions/>
  <pageMargins left="0.748031496062992" right="0.748031496062992" top="0.984251968503937" bottom="0.984251968503937" header="0.511811023622047" footer="0.511811023622047"/>
  <pageSetup horizontalDpi="600" verticalDpi="600" orientation="landscape" paperSize="9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00"/>
  <sheetViews>
    <sheetView tabSelected="1" zoomScalePageLayoutView="0" workbookViewId="0" topLeftCell="A107">
      <selection activeCell="A301" sqref="A301:G349"/>
    </sheetView>
  </sheetViews>
  <sheetFormatPr defaultColWidth="9.140625" defaultRowHeight="12.75"/>
  <cols>
    <col min="1" max="1" width="3.7109375" widthPt="19.5" style="49" customWidth="1"/>
    <col min="2" max="2" width="12.7109375" widthPt="66.75" style="49" customWidth="1"/>
    <col min="3" max="3" width="10.00390625" widthPt="52.5" style="49" bestFit="1" customWidth="1"/>
    <col min="4" max="4" width="10.421875" widthPt="54.75" style="49" customWidth="1"/>
    <col min="7" max="7" width="12.28125" widthPt="64.5" style="49" customWidth="1"/>
  </cols>
  <sheetData>
    <row r="1" spans="1:7" ht="12.75">
      <c r="A1" s="279"/>
      <c r="B1" s="207" t="s">
        <v>522</v>
      </c>
      <c r="C1" s="279"/>
      <c r="D1" s="279"/>
      <c r="E1" s="279"/>
      <c r="F1" s="279"/>
      <c r="G1" s="279"/>
    </row>
    <row r="2" spans="1:7" ht="12.75">
      <c r="A2" s="279"/>
      <c r="B2" s="418" t="s">
        <v>523</v>
      </c>
      <c r="C2" s="279"/>
      <c r="D2" s="279"/>
      <c r="E2" s="279"/>
      <c r="F2" s="279"/>
      <c r="G2" s="279"/>
    </row>
    <row r="3" spans="1:7" ht="22.5">
      <c r="A3" s="419"/>
      <c r="B3" s="419" t="s">
        <v>524</v>
      </c>
      <c r="C3" s="420" t="s">
        <v>525</v>
      </c>
      <c r="D3" s="421" t="s">
        <v>526</v>
      </c>
      <c r="E3" s="420" t="s">
        <v>527</v>
      </c>
      <c r="F3" s="420" t="s">
        <v>528</v>
      </c>
      <c r="G3" s="420" t="s">
        <v>529</v>
      </c>
    </row>
    <row r="4" spans="1:7" ht="12.75">
      <c r="A4" s="422">
        <v>1</v>
      </c>
      <c r="B4" s="423" t="s">
        <v>530</v>
      </c>
      <c r="C4" s="424">
        <v>53334.32</v>
      </c>
      <c r="D4" s="425"/>
      <c r="E4" s="426"/>
      <c r="F4" s="427">
        <v>555</v>
      </c>
      <c r="G4" s="427">
        <f>SUM(C4:F4)</f>
        <v>53889.32</v>
      </c>
    </row>
    <row r="5" spans="1:7" ht="12.75">
      <c r="A5" s="428">
        <v>2</v>
      </c>
      <c r="B5" s="429" t="s">
        <v>531</v>
      </c>
      <c r="C5" s="430">
        <v>14000</v>
      </c>
      <c r="D5" s="425"/>
      <c r="E5" s="426"/>
      <c r="F5" s="427"/>
      <c r="G5" s="427">
        <f>SUM(C5:F5)</f>
        <v>14000</v>
      </c>
    </row>
    <row r="6" spans="1:7" ht="12.75">
      <c r="A6" s="428">
        <v>3</v>
      </c>
      <c r="B6" s="429" t="s">
        <v>16</v>
      </c>
      <c r="C6" s="431"/>
      <c r="D6" s="425"/>
      <c r="E6" s="426"/>
      <c r="F6" s="427"/>
      <c r="G6" s="427">
        <f>SUM(C6:F6)</f>
        <v>0</v>
      </c>
    </row>
    <row r="7" spans="1:7" ht="12.75">
      <c r="A7" s="428">
        <v>4</v>
      </c>
      <c r="B7" s="429" t="s">
        <v>350</v>
      </c>
      <c r="C7" s="431">
        <v>250000</v>
      </c>
      <c r="D7" s="425">
        <v>100000</v>
      </c>
      <c r="E7" s="426"/>
      <c r="F7" s="427">
        <v>78237.61</v>
      </c>
      <c r="G7" s="427">
        <f>SUM(C7:F7)</f>
        <v>428237.61</v>
      </c>
    </row>
    <row r="8" spans="1:7" ht="12.75">
      <c r="A8" s="428">
        <v>5</v>
      </c>
      <c r="B8" s="429" t="s">
        <v>351</v>
      </c>
      <c r="C8" s="431"/>
      <c r="D8" s="425"/>
      <c r="E8" s="426"/>
      <c r="F8" s="427"/>
      <c r="G8" s="427">
        <f>SUM(C8:F8)</f>
        <v>0</v>
      </c>
    </row>
    <row r="9" spans="1:7" ht="12.75">
      <c r="A9" s="432"/>
      <c r="B9" s="433"/>
      <c r="C9" s="431">
        <f>C4+C5+C6+C7+C8</f>
        <v>317334.32</v>
      </c>
      <c r="D9" s="427">
        <f>D4+D5+D6+D7+D8</f>
        <v>100000</v>
      </c>
      <c r="E9" s="427">
        <f>E4+E5+E6+E7+E8</f>
        <v>0</v>
      </c>
      <c r="F9" s="427">
        <f>F4+F5+F6+F7+F8</f>
        <v>78792.61</v>
      </c>
      <c r="G9" s="427">
        <f>SUM(C9:F9)</f>
        <v>496126.93</v>
      </c>
    </row>
    <row r="10" spans="1:7" ht="12.75">
      <c r="A10" s="433"/>
      <c r="B10" s="434" t="s">
        <v>532</v>
      </c>
      <c r="C10" s="435"/>
      <c r="D10" s="433"/>
      <c r="E10" s="433"/>
      <c r="F10" s="433"/>
      <c r="G10" s="433"/>
    </row>
    <row r="11" spans="1:7" ht="22.5">
      <c r="A11" s="419"/>
      <c r="B11" s="419" t="s">
        <v>524</v>
      </c>
      <c r="C11" s="420" t="s">
        <v>533</v>
      </c>
      <c r="D11" s="421" t="s">
        <v>534</v>
      </c>
      <c r="E11" s="420" t="s">
        <v>535</v>
      </c>
      <c r="F11" s="420" t="s">
        <v>536</v>
      </c>
      <c r="G11" s="420" t="s">
        <v>537</v>
      </c>
    </row>
    <row r="12" spans="1:7" ht="12.75">
      <c r="A12" s="422">
        <v>1</v>
      </c>
      <c r="B12" s="423" t="s">
        <v>530</v>
      </c>
      <c r="C12" s="424">
        <v>53334.32</v>
      </c>
      <c r="D12" s="425"/>
      <c r="E12" s="426"/>
      <c r="F12" s="427">
        <v>555</v>
      </c>
      <c r="G12" s="427">
        <f>SUM(C12:F12)</f>
        <v>53889.32</v>
      </c>
    </row>
    <row r="13" spans="1:7" ht="12.75">
      <c r="A13" s="428">
        <v>2</v>
      </c>
      <c r="B13" s="429" t="s">
        <v>531</v>
      </c>
      <c r="C13" s="431">
        <v>14000</v>
      </c>
      <c r="D13" s="425"/>
      <c r="E13" s="426"/>
      <c r="F13" s="427"/>
      <c r="G13" s="427">
        <f>SUM(C13:F13)</f>
        <v>14000</v>
      </c>
    </row>
    <row r="14" spans="1:7" ht="12.75">
      <c r="A14" s="428">
        <v>3</v>
      </c>
      <c r="B14" s="429" t="s">
        <v>16</v>
      </c>
      <c r="C14" s="431"/>
      <c r="D14" s="425"/>
      <c r="E14" s="426"/>
      <c r="F14" s="427"/>
      <c r="G14" s="427">
        <f>SUM(C14:F14)</f>
        <v>0</v>
      </c>
    </row>
    <row r="15" spans="1:7" ht="12.75">
      <c r="A15" s="428">
        <v>4</v>
      </c>
      <c r="B15" s="429" t="s">
        <v>350</v>
      </c>
      <c r="C15" s="431">
        <v>250000</v>
      </c>
      <c r="D15" s="425">
        <v>100000</v>
      </c>
      <c r="E15" s="426"/>
      <c r="F15" s="427">
        <v>78237.61</v>
      </c>
      <c r="G15" s="427">
        <f>SUM(C15:F15)</f>
        <v>428237.61</v>
      </c>
    </row>
    <row r="16" spans="1:7" ht="12.75">
      <c r="A16" s="428">
        <v>5</v>
      </c>
      <c r="B16" s="429" t="s">
        <v>351</v>
      </c>
      <c r="C16" s="431"/>
      <c r="D16" s="425"/>
      <c r="E16" s="426"/>
      <c r="F16" s="427"/>
      <c r="G16" s="427">
        <f>SUM(C16:F16)</f>
        <v>0</v>
      </c>
    </row>
    <row r="17" spans="1:7" ht="12.75">
      <c r="A17" s="432"/>
      <c r="B17" s="433"/>
      <c r="C17" s="427">
        <f>C12+C13+C14+C15+C16</f>
        <v>317334.32</v>
      </c>
      <c r="D17" s="427">
        <f>D12+D13+D14+D15+D16</f>
        <v>100000</v>
      </c>
      <c r="E17" s="427">
        <f>E12+E13+E14+E15+E16</f>
        <v>0</v>
      </c>
      <c r="F17" s="427">
        <f>F12+F13+F14+F15+F16</f>
        <v>78792.61</v>
      </c>
      <c r="G17" s="427">
        <f>SUM(C17:F17)</f>
        <v>496126.93</v>
      </c>
    </row>
    <row r="18" spans="1:7" ht="12.75">
      <c r="A18" s="433"/>
      <c r="B18" s="434" t="s">
        <v>538</v>
      </c>
      <c r="C18" s="433"/>
      <c r="D18" s="433"/>
      <c r="E18" s="433"/>
      <c r="F18" s="433"/>
      <c r="G18" s="433"/>
    </row>
    <row r="19" spans="1:7" ht="22.5">
      <c r="A19" s="419"/>
      <c r="B19" s="419" t="s">
        <v>524</v>
      </c>
      <c r="C19" s="420" t="s">
        <v>533</v>
      </c>
      <c r="D19" s="421" t="s">
        <v>534</v>
      </c>
      <c r="E19" s="420" t="s">
        <v>535</v>
      </c>
      <c r="F19" s="420" t="s">
        <v>536</v>
      </c>
      <c r="G19" s="420" t="s">
        <v>537</v>
      </c>
    </row>
    <row r="20" spans="1:7" ht="12.75">
      <c r="A20" s="422">
        <v>1</v>
      </c>
      <c r="B20" s="423" t="s">
        <v>530</v>
      </c>
      <c r="C20" s="436">
        <f>C4-C12</f>
        <v>0</v>
      </c>
      <c r="D20" s="436">
        <f>D4-D12</f>
        <v>0</v>
      </c>
      <c r="E20" s="436">
        <f>E4-E12</f>
        <v>0</v>
      </c>
      <c r="F20" s="436">
        <f>F4-F12</f>
        <v>0</v>
      </c>
      <c r="G20" s="436">
        <f>G4-G12</f>
        <v>0</v>
      </c>
    </row>
    <row r="21" spans="1:7" ht="12.75">
      <c r="A21" s="428">
        <v>2</v>
      </c>
      <c r="B21" s="429" t="s">
        <v>531</v>
      </c>
      <c r="C21" s="436">
        <f>C5-C13</f>
        <v>0</v>
      </c>
      <c r="D21" s="436">
        <f>D5-D13</f>
        <v>0</v>
      </c>
      <c r="E21" s="436">
        <f>E5-E13</f>
        <v>0</v>
      </c>
      <c r="F21" s="436">
        <f>F5-F13</f>
        <v>0</v>
      </c>
      <c r="G21" s="436">
        <f>G5-G13</f>
        <v>0</v>
      </c>
    </row>
    <row r="22" spans="1:7" ht="12.75">
      <c r="A22" s="428">
        <v>3</v>
      </c>
      <c r="B22" s="429" t="s">
        <v>16</v>
      </c>
      <c r="C22" s="436">
        <f>C6-C14</f>
        <v>0</v>
      </c>
      <c r="D22" s="436">
        <f>D6-D14</f>
        <v>0</v>
      </c>
      <c r="E22" s="436">
        <f>E6-E14</f>
        <v>0</v>
      </c>
      <c r="F22" s="436">
        <f>F6-F14</f>
        <v>0</v>
      </c>
      <c r="G22" s="436">
        <f>G6-G14</f>
        <v>0</v>
      </c>
    </row>
    <row r="23" spans="1:7" ht="12.75">
      <c r="A23" s="428">
        <v>4</v>
      </c>
      <c r="B23" s="429" t="s">
        <v>350</v>
      </c>
      <c r="C23" s="436">
        <f>C7-C15</f>
        <v>0</v>
      </c>
      <c r="D23" s="436">
        <f>D7-D15</f>
        <v>0</v>
      </c>
      <c r="E23" s="436">
        <f>E7-E15</f>
        <v>0</v>
      </c>
      <c r="F23" s="436">
        <f>F7-F15</f>
        <v>0</v>
      </c>
      <c r="G23" s="436">
        <f>G7-G15</f>
        <v>0</v>
      </c>
    </row>
    <row r="24" spans="1:7" ht="12.75">
      <c r="A24" s="428">
        <v>5</v>
      </c>
      <c r="B24" s="429" t="s">
        <v>351</v>
      </c>
      <c r="C24" s="436">
        <f>C8-C16</f>
        <v>0</v>
      </c>
      <c r="D24" s="436">
        <f>D8-D16</f>
        <v>0</v>
      </c>
      <c r="E24" s="436">
        <f>E8-E16</f>
        <v>0</v>
      </c>
      <c r="F24" s="436">
        <f>F8-F16</f>
        <v>0</v>
      </c>
      <c r="G24" s="436">
        <f>G8-G16</f>
        <v>0</v>
      </c>
    </row>
    <row r="25" spans="1:7" ht="12.75">
      <c r="A25" s="432"/>
      <c r="B25" s="433"/>
      <c r="C25" s="436">
        <f>C9-C17</f>
        <v>0</v>
      </c>
      <c r="D25" s="436">
        <f>D9-D17</f>
        <v>0</v>
      </c>
      <c r="E25" s="436">
        <f>E9-E17</f>
        <v>0</v>
      </c>
      <c r="F25" s="436">
        <f>F9-F17</f>
        <v>0</v>
      </c>
      <c r="G25" s="436">
        <f>G9-G17</f>
        <v>0</v>
      </c>
    </row>
    <row r="26" spans="1:7" ht="12.75">
      <c r="A26" s="433"/>
      <c r="B26" s="434" t="s">
        <v>7</v>
      </c>
      <c r="C26" s="435"/>
      <c r="D26" s="433"/>
      <c r="E26" s="433"/>
      <c r="F26" s="433"/>
      <c r="G26" s="433"/>
    </row>
    <row r="27" spans="1:7" ht="22.5">
      <c r="A27" s="419"/>
      <c r="B27" s="419" t="s">
        <v>524</v>
      </c>
      <c r="C27" s="420" t="s">
        <v>539</v>
      </c>
      <c r="D27" s="421" t="s">
        <v>540</v>
      </c>
      <c r="E27" s="420" t="s">
        <v>541</v>
      </c>
      <c r="F27" s="420" t="s">
        <v>542</v>
      </c>
      <c r="G27" s="420" t="s">
        <v>543</v>
      </c>
    </row>
    <row r="28" spans="1:8" ht="12.75">
      <c r="A28" s="422">
        <v>1</v>
      </c>
      <c r="B28" s="423" t="s">
        <v>530</v>
      </c>
      <c r="C28" s="424">
        <v>53334.32</v>
      </c>
      <c r="D28" s="425"/>
      <c r="E28" s="426"/>
      <c r="F28" s="427">
        <v>0</v>
      </c>
      <c r="G28" s="427">
        <f>SUM(C28:F28)</f>
        <v>53334.32</v>
      </c>
      <c r="H28" s="332">
        <f>G28/G12</f>
        <v>0.9897011133189285</v>
      </c>
    </row>
    <row r="29" spans="1:8" ht="12.75">
      <c r="A29" s="428">
        <v>2</v>
      </c>
      <c r="B29" s="429" t="s">
        <v>531</v>
      </c>
      <c r="C29" s="431">
        <v>13386</v>
      </c>
      <c r="D29" s="425"/>
      <c r="E29" s="426"/>
      <c r="F29" s="427"/>
      <c r="G29" s="427">
        <f>SUM(C29:F29)</f>
        <v>13386</v>
      </c>
      <c r="H29" s="332">
        <f>G29/G13</f>
        <v>0.9561428571428572</v>
      </c>
    </row>
    <row r="30" spans="1:8" ht="12.75">
      <c r="A30" s="428">
        <v>3</v>
      </c>
      <c r="B30" s="429" t="s">
        <v>16</v>
      </c>
      <c r="C30" s="431"/>
      <c r="D30" s="425"/>
      <c r="E30" s="426"/>
      <c r="F30" s="427"/>
      <c r="G30" s="427">
        <f>SUM(C30:F30)</f>
        <v>0</v>
      </c>
      <c r="H30" s="332" t="e">
        <f>G30/G14</f>
        <v>#DIV/0!</v>
      </c>
    </row>
    <row r="31" spans="1:8" ht="12.75">
      <c r="A31" s="428">
        <v>4</v>
      </c>
      <c r="B31" s="429" t="s">
        <v>350</v>
      </c>
      <c r="C31" s="431">
        <v>250000</v>
      </c>
      <c r="D31" s="425">
        <v>100000</v>
      </c>
      <c r="E31" s="426"/>
      <c r="F31" s="427">
        <v>75655.3</v>
      </c>
      <c r="G31" s="427">
        <f>SUM(C31:F31)</f>
        <v>425655.3</v>
      </c>
      <c r="H31" s="332">
        <f>G31/G15</f>
        <v>0.9939699131050166</v>
      </c>
    </row>
    <row r="32" spans="1:8" ht="12.75">
      <c r="A32" s="428">
        <v>5</v>
      </c>
      <c r="B32" s="429" t="s">
        <v>351</v>
      </c>
      <c r="C32" s="431"/>
      <c r="D32" s="425"/>
      <c r="E32" s="426"/>
      <c r="F32" s="427"/>
      <c r="G32" s="427">
        <f>SUM(C32:F32)</f>
        <v>0</v>
      </c>
      <c r="H32" s="332" t="e">
        <f>G32/G16</f>
        <v>#DIV/0!</v>
      </c>
    </row>
    <row r="33" spans="1:8" ht="12.75">
      <c r="A33" s="432"/>
      <c r="B33" s="433"/>
      <c r="C33" s="427">
        <f>C28+C29+C30+C31+C32</f>
        <v>316720.32</v>
      </c>
      <c r="D33" s="427">
        <f>D28+D29+D30+D31+D32</f>
        <v>100000</v>
      </c>
      <c r="E33" s="427">
        <f>E28+E29+E30+E31+E32</f>
        <v>0</v>
      </c>
      <c r="F33" s="427">
        <f>F28+F29+F30+F31+F32</f>
        <v>75655.3</v>
      </c>
      <c r="G33" s="427">
        <f>C33+D33+E33+F33</f>
        <v>492375.62</v>
      </c>
      <c r="H33" s="332">
        <f>G33/G17</f>
        <v>0.9924388099634099</v>
      </c>
    </row>
    <row r="34" spans="1:7" ht="12.75">
      <c r="A34" s="433"/>
      <c r="B34" s="434" t="s">
        <v>544</v>
      </c>
      <c r="C34" s="435"/>
      <c r="D34" s="433"/>
      <c r="E34" s="433"/>
      <c r="F34" s="433"/>
      <c r="G34" s="433"/>
    </row>
    <row r="35" spans="1:7" ht="20.25" customHeight="1">
      <c r="A35" s="419"/>
      <c r="B35" s="419" t="s">
        <v>524</v>
      </c>
      <c r="C35" s="420" t="s">
        <v>539</v>
      </c>
      <c r="D35" s="421" t="s">
        <v>540</v>
      </c>
      <c r="E35" s="420" t="s">
        <v>541</v>
      </c>
      <c r="F35" s="420" t="s">
        <v>542</v>
      </c>
      <c r="G35" s="420" t="s">
        <v>543</v>
      </c>
    </row>
    <row r="36" spans="1:7" ht="12.75">
      <c r="A36" s="422">
        <v>1</v>
      </c>
      <c r="B36" s="423" t="s">
        <v>530</v>
      </c>
      <c r="C36" s="436">
        <f>C12-C28</f>
        <v>0</v>
      </c>
      <c r="D36" s="436">
        <f>D12-D28</f>
        <v>0</v>
      </c>
      <c r="E36" s="436">
        <f>E12-E28</f>
        <v>0</v>
      </c>
      <c r="F36" s="436">
        <f>F12-F28</f>
        <v>555</v>
      </c>
      <c r="G36" s="436">
        <f>G12-G28</f>
        <v>555</v>
      </c>
    </row>
    <row r="37" spans="1:7" ht="12" customHeight="1">
      <c r="A37" s="428">
        <v>2</v>
      </c>
      <c r="B37" s="429" t="s">
        <v>531</v>
      </c>
      <c r="C37" s="436">
        <f>C13-C29</f>
        <v>614</v>
      </c>
      <c r="D37" s="436">
        <f>D13-D29</f>
        <v>0</v>
      </c>
      <c r="E37" s="436">
        <f>E13-E29</f>
        <v>0</v>
      </c>
      <c r="F37" s="436">
        <f>F13-F29</f>
        <v>0</v>
      </c>
      <c r="G37" s="436">
        <f>G13-G29</f>
        <v>614</v>
      </c>
    </row>
    <row r="38" spans="1:7" ht="12.75">
      <c r="A38" s="428">
        <v>3</v>
      </c>
      <c r="B38" s="429" t="s">
        <v>16</v>
      </c>
      <c r="C38" s="436">
        <f>C14-C30</f>
        <v>0</v>
      </c>
      <c r="D38" s="436">
        <f>D14-D30</f>
        <v>0</v>
      </c>
      <c r="E38" s="436">
        <f>E14-E30</f>
        <v>0</v>
      </c>
      <c r="F38" s="436">
        <f>F14-F30</f>
        <v>0</v>
      </c>
      <c r="G38" s="436">
        <f>G14-G30</f>
        <v>0</v>
      </c>
    </row>
    <row r="39" spans="1:7" ht="12.75">
      <c r="A39" s="428">
        <v>4</v>
      </c>
      <c r="B39" s="429" t="s">
        <v>350</v>
      </c>
      <c r="C39" s="436">
        <f>C15-C31</f>
        <v>0</v>
      </c>
      <c r="D39" s="436">
        <f>D15-D31</f>
        <v>0</v>
      </c>
      <c r="E39" s="436">
        <f>E15-E31</f>
        <v>0</v>
      </c>
      <c r="F39" s="436">
        <f>F15-F31</f>
        <v>2582.3099999999977</v>
      </c>
      <c r="G39" s="436">
        <f>G15-G31</f>
        <v>2582.3099999999977</v>
      </c>
    </row>
    <row r="40" spans="1:7" ht="12.75">
      <c r="A40" s="428">
        <v>5</v>
      </c>
      <c r="B40" s="429" t="s">
        <v>351</v>
      </c>
      <c r="C40" s="436">
        <f>C16-C32</f>
        <v>0</v>
      </c>
      <c r="D40" s="436">
        <f>D16-D32</f>
        <v>0</v>
      </c>
      <c r="E40" s="436">
        <f>E16-E32</f>
        <v>0</v>
      </c>
      <c r="F40" s="436">
        <f>F16-F32</f>
        <v>0</v>
      </c>
      <c r="G40" s="436">
        <f>G16-G32</f>
        <v>0</v>
      </c>
    </row>
    <row r="41" spans="1:7" ht="12.75">
      <c r="A41" s="432"/>
      <c r="B41" s="433"/>
      <c r="C41" s="436">
        <f>C17-C33</f>
        <v>614</v>
      </c>
      <c r="D41" s="436">
        <f>D17-D33</f>
        <v>0</v>
      </c>
      <c r="E41" s="436">
        <f>E17-E33</f>
        <v>0</v>
      </c>
      <c r="F41" s="436">
        <f>F17-F33</f>
        <v>3137.3099999999977</v>
      </c>
      <c r="G41" s="436">
        <f>G17-G33</f>
        <v>3751.3099999999977</v>
      </c>
    </row>
    <row r="42" spans="1:7" ht="12.75">
      <c r="A42" s="433"/>
      <c r="B42" s="434" t="s">
        <v>545</v>
      </c>
      <c r="C42" s="435"/>
      <c r="D42" s="433"/>
      <c r="E42" s="433"/>
      <c r="F42" s="433"/>
      <c r="G42" s="433"/>
    </row>
    <row r="43" spans="1:7" ht="22.5">
      <c r="A43" s="419"/>
      <c r="B43" s="419" t="s">
        <v>524</v>
      </c>
      <c r="C43" s="420" t="s">
        <v>539</v>
      </c>
      <c r="D43" s="421" t="s">
        <v>540</v>
      </c>
      <c r="E43" s="420" t="s">
        <v>541</v>
      </c>
      <c r="F43" s="420" t="s">
        <v>542</v>
      </c>
      <c r="G43" s="420" t="s">
        <v>543</v>
      </c>
    </row>
    <row r="44" spans="1:7" ht="12.75">
      <c r="A44" s="422">
        <v>1</v>
      </c>
      <c r="B44" s="423" t="s">
        <v>530</v>
      </c>
      <c r="C44" s="436">
        <f>C4-C28</f>
        <v>0</v>
      </c>
      <c r="D44" s="436">
        <f>D4-D28</f>
        <v>0</v>
      </c>
      <c r="E44" s="436">
        <f>E4-E28</f>
        <v>0</v>
      </c>
      <c r="F44" s="436">
        <f>F4-F28</f>
        <v>555</v>
      </c>
      <c r="G44" s="436">
        <f>G4-G28</f>
        <v>555</v>
      </c>
    </row>
    <row r="45" spans="1:7" ht="12.75">
      <c r="A45" s="428">
        <v>2</v>
      </c>
      <c r="B45" s="429" t="s">
        <v>531</v>
      </c>
      <c r="C45" s="436">
        <f>C5-C29</f>
        <v>614</v>
      </c>
      <c r="D45" s="436">
        <f>D5-D29</f>
        <v>0</v>
      </c>
      <c r="E45" s="436">
        <f>E5-E29</f>
        <v>0</v>
      </c>
      <c r="F45" s="436">
        <f>F5-F29</f>
        <v>0</v>
      </c>
      <c r="G45" s="436">
        <f>G5-G29</f>
        <v>614</v>
      </c>
    </row>
    <row r="46" spans="1:7" ht="12.75">
      <c r="A46" s="428">
        <v>3</v>
      </c>
      <c r="B46" s="429" t="s">
        <v>16</v>
      </c>
      <c r="C46" s="436">
        <f>C6-C30</f>
        <v>0</v>
      </c>
      <c r="D46" s="436">
        <f>D6-D30</f>
        <v>0</v>
      </c>
      <c r="E46" s="436">
        <f>E6-E30</f>
        <v>0</v>
      </c>
      <c r="F46" s="436">
        <f>F6-F30</f>
        <v>0</v>
      </c>
      <c r="G46" s="436">
        <f>G6-G30</f>
        <v>0</v>
      </c>
    </row>
    <row r="47" spans="1:7" ht="12.75">
      <c r="A47" s="428">
        <v>4</v>
      </c>
      <c r="B47" s="429" t="s">
        <v>350</v>
      </c>
      <c r="C47" s="436">
        <f>C7-C31</f>
        <v>0</v>
      </c>
      <c r="D47" s="436">
        <f>D7-D31</f>
        <v>0</v>
      </c>
      <c r="E47" s="436">
        <f>E7-E31</f>
        <v>0</v>
      </c>
      <c r="F47" s="436">
        <f>F7-F31</f>
        <v>2582.3099999999977</v>
      </c>
      <c r="G47" s="436">
        <f>G7-G31</f>
        <v>2582.3099999999977</v>
      </c>
    </row>
    <row r="48" spans="1:7" ht="12.75">
      <c r="A48" s="428">
        <v>5</v>
      </c>
      <c r="B48" s="429" t="s">
        <v>351</v>
      </c>
      <c r="C48" s="436">
        <f>C8-C32</f>
        <v>0</v>
      </c>
      <c r="D48" s="436">
        <f>D8-D32</f>
        <v>0</v>
      </c>
      <c r="E48" s="436">
        <f>E8-E32</f>
        <v>0</v>
      </c>
      <c r="F48" s="436">
        <f>F8-F32</f>
        <v>0</v>
      </c>
      <c r="G48" s="436">
        <f>G8-G32</f>
        <v>0</v>
      </c>
    </row>
    <row r="49" spans="1:7" ht="12.75">
      <c r="A49" s="432"/>
      <c r="B49" s="433"/>
      <c r="C49" s="436">
        <f>C9-C33</f>
        <v>614</v>
      </c>
      <c r="D49" s="436">
        <f>D9-D33</f>
        <v>0</v>
      </c>
      <c r="E49" s="436">
        <f>E9-E33</f>
        <v>0</v>
      </c>
      <c r="F49" s="436">
        <f>F9-F33</f>
        <v>3137.3099999999977</v>
      </c>
      <c r="G49" s="436">
        <f>G9-G33</f>
        <v>3751.3099999999977</v>
      </c>
    </row>
    <row r="50" spans="1:7" ht="12.75">
      <c r="A50" s="433"/>
      <c r="B50" s="433"/>
      <c r="C50" s="433"/>
      <c r="D50" s="433"/>
      <c r="E50" s="433"/>
      <c r="F50" s="433"/>
      <c r="G50" s="433"/>
    </row>
    <row r="51" spans="1:7" ht="12.75">
      <c r="A51" s="433"/>
      <c r="B51" s="437"/>
      <c r="C51" s="433"/>
      <c r="D51" s="433"/>
      <c r="E51" s="433"/>
      <c r="F51" s="433"/>
      <c r="G51" s="433"/>
    </row>
    <row r="52" spans="1:7" ht="12.75">
      <c r="A52" s="438"/>
      <c r="B52" s="439" t="s">
        <v>546</v>
      </c>
      <c r="C52" s="438"/>
      <c r="D52" s="438"/>
      <c r="E52" s="438"/>
      <c r="F52" s="438"/>
      <c r="G52" s="438"/>
    </row>
    <row r="53" spans="1:7" ht="12.75">
      <c r="A53" s="438"/>
      <c r="B53" s="440" t="s">
        <v>523</v>
      </c>
      <c r="C53" s="438"/>
      <c r="D53" s="438"/>
      <c r="E53" s="438"/>
      <c r="F53" s="438"/>
      <c r="G53" s="438"/>
    </row>
    <row r="54" spans="1:7" ht="22.5">
      <c r="A54" s="441"/>
      <c r="B54" s="441" t="s">
        <v>524</v>
      </c>
      <c r="C54" s="442" t="s">
        <v>525</v>
      </c>
      <c r="D54" s="443" t="s">
        <v>526</v>
      </c>
      <c r="E54" s="442" t="s">
        <v>527</v>
      </c>
      <c r="F54" s="442" t="s">
        <v>528</v>
      </c>
      <c r="G54" s="442" t="s">
        <v>529</v>
      </c>
    </row>
    <row r="55" spans="1:7" ht="12.75">
      <c r="A55" s="422">
        <v>1</v>
      </c>
      <c r="B55" s="423" t="s">
        <v>530</v>
      </c>
      <c r="C55" s="424">
        <v>73829</v>
      </c>
      <c r="D55" s="425"/>
      <c r="E55" s="426"/>
      <c r="F55" s="427"/>
      <c r="G55" s="427">
        <f>SUM(C55:F55)</f>
        <v>73829</v>
      </c>
    </row>
    <row r="56" spans="1:7" ht="12.75">
      <c r="A56" s="428">
        <v>2</v>
      </c>
      <c r="B56" s="429" t="s">
        <v>531</v>
      </c>
      <c r="C56" s="430">
        <v>70000</v>
      </c>
      <c r="D56" s="425"/>
      <c r="E56" s="426"/>
      <c r="F56" s="427"/>
      <c r="G56" s="427">
        <f>SUM(C56:F56)</f>
        <v>70000</v>
      </c>
    </row>
    <row r="57" spans="1:7" ht="12.75">
      <c r="A57" s="428">
        <v>3</v>
      </c>
      <c r="B57" s="429" t="s">
        <v>16</v>
      </c>
      <c r="C57" s="431"/>
      <c r="D57" s="425"/>
      <c r="E57" s="426"/>
      <c r="F57" s="427"/>
      <c r="G57" s="427">
        <f>SUM(C57:F57)</f>
        <v>0</v>
      </c>
    </row>
    <row r="58" spans="1:7" ht="12.75">
      <c r="A58" s="428">
        <v>4</v>
      </c>
      <c r="B58" s="429" t="s">
        <v>350</v>
      </c>
      <c r="C58" s="431"/>
      <c r="D58" s="425"/>
      <c r="E58" s="426"/>
      <c r="F58" s="427"/>
      <c r="G58" s="427">
        <f>SUM(C58:F58)</f>
        <v>0</v>
      </c>
    </row>
    <row r="59" spans="1:7" ht="12.75">
      <c r="A59" s="428">
        <v>5</v>
      </c>
      <c r="B59" s="429" t="s">
        <v>351</v>
      </c>
      <c r="C59" s="431"/>
      <c r="D59" s="425"/>
      <c r="E59" s="426"/>
      <c r="F59" s="427"/>
      <c r="G59" s="427">
        <f>SUM(C59:F59)</f>
        <v>0</v>
      </c>
    </row>
    <row r="60" spans="1:7" ht="12.75">
      <c r="A60" s="432"/>
      <c r="B60" s="433"/>
      <c r="C60" s="427">
        <f>C55+C56+C57+C58+C59</f>
        <v>143829</v>
      </c>
      <c r="D60" s="427">
        <f>D55+D56+D57+D58+D59</f>
        <v>0</v>
      </c>
      <c r="E60" s="427">
        <f>E55+E56+E57+E58+E59</f>
        <v>0</v>
      </c>
      <c r="F60" s="427">
        <f>F55+F56+F57+F58+F59</f>
        <v>0</v>
      </c>
      <c r="G60" s="427">
        <f>C60+D60+E60+F60</f>
        <v>143829</v>
      </c>
    </row>
    <row r="61" spans="1:7" ht="12.75">
      <c r="A61" s="433"/>
      <c r="B61" s="434" t="s">
        <v>532</v>
      </c>
      <c r="C61" s="435"/>
      <c r="D61" s="433"/>
      <c r="E61" s="433"/>
      <c r="F61" s="433"/>
      <c r="G61" s="433"/>
    </row>
    <row r="62" spans="1:7" ht="22.5">
      <c r="A62" s="419"/>
      <c r="B62" s="419" t="s">
        <v>524</v>
      </c>
      <c r="C62" s="420" t="s">
        <v>533</v>
      </c>
      <c r="D62" s="421" t="s">
        <v>534</v>
      </c>
      <c r="E62" s="420" t="s">
        <v>535</v>
      </c>
      <c r="F62" s="420" t="s">
        <v>536</v>
      </c>
      <c r="G62" s="420" t="s">
        <v>537</v>
      </c>
    </row>
    <row r="63" spans="1:7" ht="12.75">
      <c r="A63" s="422">
        <v>1</v>
      </c>
      <c r="B63" s="423" t="s">
        <v>530</v>
      </c>
      <c r="C63" s="424">
        <v>73829</v>
      </c>
      <c r="D63" s="425"/>
      <c r="E63" s="426"/>
      <c r="F63" s="427"/>
      <c r="G63" s="427">
        <f>SUM(C63:F63)</f>
        <v>73829</v>
      </c>
    </row>
    <row r="64" spans="1:7" ht="12.75">
      <c r="A64" s="428">
        <v>2</v>
      </c>
      <c r="B64" s="429" t="s">
        <v>531</v>
      </c>
      <c r="C64" s="431">
        <v>70000</v>
      </c>
      <c r="D64" s="425"/>
      <c r="E64" s="426"/>
      <c r="F64" s="427"/>
      <c r="G64" s="427">
        <f>SUM(C64:F64)</f>
        <v>70000</v>
      </c>
    </row>
    <row r="65" spans="1:7" ht="12.75">
      <c r="A65" s="428">
        <v>3</v>
      </c>
      <c r="B65" s="429" t="s">
        <v>16</v>
      </c>
      <c r="C65" s="431"/>
      <c r="D65" s="425"/>
      <c r="E65" s="426"/>
      <c r="F65" s="427"/>
      <c r="G65" s="427">
        <f>SUM(C65:F65)</f>
        <v>0</v>
      </c>
    </row>
    <row r="66" spans="1:7" ht="12.75">
      <c r="A66" s="428">
        <v>4</v>
      </c>
      <c r="B66" s="429" t="s">
        <v>350</v>
      </c>
      <c r="C66" s="431"/>
      <c r="D66" s="425"/>
      <c r="E66" s="426"/>
      <c r="F66" s="427"/>
      <c r="G66" s="427">
        <f>SUM(C66:F66)</f>
        <v>0</v>
      </c>
    </row>
    <row r="67" spans="1:7" ht="12.75">
      <c r="A67" s="428">
        <v>5</v>
      </c>
      <c r="B67" s="429" t="s">
        <v>351</v>
      </c>
      <c r="C67" s="431"/>
      <c r="D67" s="425"/>
      <c r="E67" s="426"/>
      <c r="F67" s="427"/>
      <c r="G67" s="427">
        <f>SUM(C67:F67)</f>
        <v>0</v>
      </c>
    </row>
    <row r="68" spans="1:7" ht="12.75">
      <c r="A68" s="432"/>
      <c r="B68" s="433"/>
      <c r="C68" s="427">
        <f>C63+C64+C65+C66+C67</f>
        <v>143829</v>
      </c>
      <c r="D68" s="427">
        <f>D63+D64+D65+D66+D67</f>
        <v>0</v>
      </c>
      <c r="E68" s="427">
        <f>E63+E64+E65+E66+E67</f>
        <v>0</v>
      </c>
      <c r="F68" s="427">
        <f>F63+F64+F65+F66+F67</f>
        <v>0</v>
      </c>
      <c r="G68" s="427">
        <f>SUM(C68:F68)</f>
        <v>143829</v>
      </c>
    </row>
    <row r="69" spans="1:7" ht="12.75">
      <c r="A69" s="433"/>
      <c r="B69" s="434" t="s">
        <v>538</v>
      </c>
      <c r="C69" s="433"/>
      <c r="D69" s="433"/>
      <c r="E69" s="433"/>
      <c r="F69" s="433"/>
      <c r="G69" s="433"/>
    </row>
    <row r="70" spans="1:7" ht="22.5">
      <c r="A70" s="419"/>
      <c r="B70" s="419" t="s">
        <v>524</v>
      </c>
      <c r="C70" s="420" t="s">
        <v>533</v>
      </c>
      <c r="D70" s="421" t="s">
        <v>534</v>
      </c>
      <c r="E70" s="420" t="s">
        <v>535</v>
      </c>
      <c r="F70" s="420" t="s">
        <v>536</v>
      </c>
      <c r="G70" s="420" t="s">
        <v>537</v>
      </c>
    </row>
    <row r="71" spans="1:7" ht="12.75">
      <c r="A71" s="422">
        <v>1</v>
      </c>
      <c r="B71" s="423" t="s">
        <v>530</v>
      </c>
      <c r="C71" s="436">
        <f>C55-C63</f>
        <v>0</v>
      </c>
      <c r="D71" s="436">
        <f>D55-D63</f>
        <v>0</v>
      </c>
      <c r="E71" s="436">
        <f>E55-E63</f>
        <v>0</v>
      </c>
      <c r="F71" s="436">
        <f>F55-F63</f>
        <v>0</v>
      </c>
      <c r="G71" s="436">
        <f>G55-G63</f>
        <v>0</v>
      </c>
    </row>
    <row r="72" spans="1:7" ht="12.75">
      <c r="A72" s="428">
        <v>2</v>
      </c>
      <c r="B72" s="429" t="s">
        <v>531</v>
      </c>
      <c r="C72" s="436">
        <f>C56-C64</f>
        <v>0</v>
      </c>
      <c r="D72" s="436">
        <f>D56-D64</f>
        <v>0</v>
      </c>
      <c r="E72" s="436">
        <f>E56-E64</f>
        <v>0</v>
      </c>
      <c r="F72" s="436">
        <f>F56-F64</f>
        <v>0</v>
      </c>
      <c r="G72" s="436">
        <f>G56-G64</f>
        <v>0</v>
      </c>
    </row>
    <row r="73" spans="1:7" ht="12.75">
      <c r="A73" s="428">
        <v>3</v>
      </c>
      <c r="B73" s="429" t="s">
        <v>16</v>
      </c>
      <c r="C73" s="436">
        <f>C57-C65</f>
        <v>0</v>
      </c>
      <c r="D73" s="436">
        <f>D57-D65</f>
        <v>0</v>
      </c>
      <c r="E73" s="436">
        <f>E57-E65</f>
        <v>0</v>
      </c>
      <c r="F73" s="436">
        <f>F57-F65</f>
        <v>0</v>
      </c>
      <c r="G73" s="436">
        <f>G57-G65</f>
        <v>0</v>
      </c>
    </row>
    <row r="74" spans="1:7" ht="12.75">
      <c r="A74" s="428">
        <v>4</v>
      </c>
      <c r="B74" s="429" t="s">
        <v>350</v>
      </c>
      <c r="C74" s="436">
        <f>C58-C66</f>
        <v>0</v>
      </c>
      <c r="D74" s="436">
        <f>D58-D66</f>
        <v>0</v>
      </c>
      <c r="E74" s="436">
        <f>E58-E66</f>
        <v>0</v>
      </c>
      <c r="F74" s="436">
        <f>F58-F66</f>
        <v>0</v>
      </c>
      <c r="G74" s="436">
        <f>G58-G66</f>
        <v>0</v>
      </c>
    </row>
    <row r="75" spans="1:7" ht="12.75">
      <c r="A75" s="428">
        <v>5</v>
      </c>
      <c r="B75" s="429" t="s">
        <v>351</v>
      </c>
      <c r="C75" s="436">
        <f>C59-C67</f>
        <v>0</v>
      </c>
      <c r="D75" s="436">
        <f>D59-D67</f>
        <v>0</v>
      </c>
      <c r="E75" s="436">
        <f>E59-E67</f>
        <v>0</v>
      </c>
      <c r="F75" s="436">
        <f>F59-F67</f>
        <v>0</v>
      </c>
      <c r="G75" s="436">
        <f>G59-G67</f>
        <v>0</v>
      </c>
    </row>
    <row r="76" spans="1:7" ht="12.75">
      <c r="A76" s="432"/>
      <c r="B76" s="433"/>
      <c r="C76" s="436">
        <f>C60-C68</f>
        <v>0</v>
      </c>
      <c r="D76" s="436">
        <f>D60-D68</f>
        <v>0</v>
      </c>
      <c r="E76" s="436">
        <f>E60-E68</f>
        <v>0</v>
      </c>
      <c r="F76" s="436">
        <f>F60-F68</f>
        <v>0</v>
      </c>
      <c r="G76" s="436">
        <f>G60-G68</f>
        <v>0</v>
      </c>
    </row>
    <row r="77" spans="1:7" ht="12.75">
      <c r="A77" s="433"/>
      <c r="B77" s="434" t="s">
        <v>7</v>
      </c>
      <c r="C77" s="435"/>
      <c r="D77" s="433"/>
      <c r="E77" s="433"/>
      <c r="F77" s="433"/>
      <c r="G77" s="433"/>
    </row>
    <row r="78" spans="1:7" ht="22.5">
      <c r="A78" s="419"/>
      <c r="B78" s="419" t="s">
        <v>524</v>
      </c>
      <c r="C78" s="420" t="s">
        <v>539</v>
      </c>
      <c r="D78" s="421" t="s">
        <v>540</v>
      </c>
      <c r="E78" s="420" t="s">
        <v>541</v>
      </c>
      <c r="F78" s="420" t="s">
        <v>542</v>
      </c>
      <c r="G78" s="420" t="s">
        <v>543</v>
      </c>
    </row>
    <row r="79" spans="1:8" ht="12.75">
      <c r="A79" s="422">
        <v>1</v>
      </c>
      <c r="B79" s="423" t="s">
        <v>530</v>
      </c>
      <c r="C79" s="424">
        <v>73829</v>
      </c>
      <c r="D79" s="425"/>
      <c r="E79" s="426"/>
      <c r="F79" s="427"/>
      <c r="G79" s="427">
        <f>SUM(C79:F79)</f>
        <v>73829</v>
      </c>
      <c r="H79" s="332">
        <f>G79/G63</f>
        <v>1</v>
      </c>
    </row>
    <row r="80" spans="1:8" ht="12.75">
      <c r="A80" s="428">
        <v>2</v>
      </c>
      <c r="B80" s="429" t="s">
        <v>531</v>
      </c>
      <c r="C80" s="431">
        <v>69622</v>
      </c>
      <c r="D80" s="425"/>
      <c r="E80" s="426"/>
      <c r="F80" s="427"/>
      <c r="G80" s="427">
        <f>SUM(C80:F80)</f>
        <v>69622</v>
      </c>
      <c r="H80" s="332">
        <f>G80/G64</f>
        <v>0.9946</v>
      </c>
    </row>
    <row r="81" spans="1:8" ht="12.75">
      <c r="A81" s="428">
        <v>3</v>
      </c>
      <c r="B81" s="429" t="s">
        <v>16</v>
      </c>
      <c r="C81" s="431"/>
      <c r="D81" s="425"/>
      <c r="E81" s="426"/>
      <c r="F81" s="427"/>
      <c r="G81" s="427">
        <f>SUM(C81:F81)</f>
        <v>0</v>
      </c>
      <c r="H81" s="332" t="e">
        <f>G81/G65</f>
        <v>#DIV/0!</v>
      </c>
    </row>
    <row r="82" spans="1:8" ht="12.75">
      <c r="A82" s="428">
        <v>4</v>
      </c>
      <c r="B82" s="429" t="s">
        <v>350</v>
      </c>
      <c r="C82" s="431"/>
      <c r="D82" s="425"/>
      <c r="E82" s="426"/>
      <c r="F82" s="427"/>
      <c r="G82" s="427">
        <f>SUM(C82:F82)</f>
        <v>0</v>
      </c>
      <c r="H82" s="332" t="e">
        <f>G82/G66</f>
        <v>#DIV/0!</v>
      </c>
    </row>
    <row r="83" spans="1:8" ht="12.75">
      <c r="A83" s="428">
        <v>5</v>
      </c>
      <c r="B83" s="429" t="s">
        <v>351</v>
      </c>
      <c r="C83" s="431"/>
      <c r="D83" s="425"/>
      <c r="E83" s="426"/>
      <c r="F83" s="427"/>
      <c r="G83" s="427">
        <f>SUM(C83:F83)</f>
        <v>0</v>
      </c>
      <c r="H83" s="332" t="e">
        <f>G83/G67</f>
        <v>#DIV/0!</v>
      </c>
    </row>
    <row r="84" spans="1:8" ht="12.75">
      <c r="A84" s="432"/>
      <c r="B84" s="433"/>
      <c r="C84" s="427">
        <f>C79+C80+C81+C82+C83</f>
        <v>143451</v>
      </c>
      <c r="D84" s="427">
        <f>D79+D80+D81+D82+D83</f>
        <v>0</v>
      </c>
      <c r="E84" s="427">
        <f>E79+E80+E81+E82+E83</f>
        <v>0</v>
      </c>
      <c r="F84" s="427">
        <f>F79+F80+F81+F82+F83</f>
        <v>0</v>
      </c>
      <c r="G84" s="427">
        <f>SUM(C84:F84)</f>
        <v>143451</v>
      </c>
      <c r="H84" s="332">
        <f>G84/G68</f>
        <v>0.9973718791064389</v>
      </c>
    </row>
    <row r="85" spans="1:7" ht="12.75">
      <c r="A85" s="433"/>
      <c r="B85" s="434" t="s">
        <v>544</v>
      </c>
      <c r="C85" s="435"/>
      <c r="D85" s="433"/>
      <c r="E85" s="433"/>
      <c r="F85" s="433"/>
      <c r="G85" s="433"/>
    </row>
    <row r="86" spans="1:7" ht="22.5">
      <c r="A86" s="419"/>
      <c r="B86" s="419" t="s">
        <v>524</v>
      </c>
      <c r="C86" s="420" t="s">
        <v>539</v>
      </c>
      <c r="D86" s="421" t="s">
        <v>540</v>
      </c>
      <c r="E86" s="420" t="s">
        <v>541</v>
      </c>
      <c r="F86" s="420" t="s">
        <v>542</v>
      </c>
      <c r="G86" s="420" t="s">
        <v>543</v>
      </c>
    </row>
    <row r="87" spans="1:7" ht="12.75">
      <c r="A87" s="422">
        <v>1</v>
      </c>
      <c r="B87" s="423" t="s">
        <v>530</v>
      </c>
      <c r="C87" s="436">
        <f>C63-C79</f>
        <v>0</v>
      </c>
      <c r="D87" s="436">
        <f>D63-D79</f>
        <v>0</v>
      </c>
      <c r="E87" s="436">
        <f>E63-E79</f>
        <v>0</v>
      </c>
      <c r="F87" s="436">
        <f>F63-F79</f>
        <v>0</v>
      </c>
      <c r="G87" s="436">
        <f>G63-G79</f>
        <v>0</v>
      </c>
    </row>
    <row r="88" spans="1:7" ht="12.75">
      <c r="A88" s="428">
        <v>2</v>
      </c>
      <c r="B88" s="429" t="s">
        <v>531</v>
      </c>
      <c r="C88" s="436">
        <f>C64-C80</f>
        <v>378</v>
      </c>
      <c r="D88" s="436">
        <f>D64-D80</f>
        <v>0</v>
      </c>
      <c r="E88" s="436">
        <f>E64-E80</f>
        <v>0</v>
      </c>
      <c r="F88" s="436">
        <f>F64-F80</f>
        <v>0</v>
      </c>
      <c r="G88" s="436">
        <f>G64-G80</f>
        <v>378</v>
      </c>
    </row>
    <row r="89" spans="1:7" ht="12.75">
      <c r="A89" s="428">
        <v>3</v>
      </c>
      <c r="B89" s="429" t="s">
        <v>16</v>
      </c>
      <c r="C89" s="436">
        <f>C65-C81</f>
        <v>0</v>
      </c>
      <c r="D89" s="436">
        <f>D65-D81</f>
        <v>0</v>
      </c>
      <c r="E89" s="436">
        <f>E65-E81</f>
        <v>0</v>
      </c>
      <c r="F89" s="436">
        <f>F65-F81</f>
        <v>0</v>
      </c>
      <c r="G89" s="436">
        <f>G65-G81</f>
        <v>0</v>
      </c>
    </row>
    <row r="90" spans="1:7" ht="12.75">
      <c r="A90" s="428">
        <v>4</v>
      </c>
      <c r="B90" s="429" t="s">
        <v>350</v>
      </c>
      <c r="C90" s="436">
        <f>C66-C82</f>
        <v>0</v>
      </c>
      <c r="D90" s="436">
        <f>D66-D82</f>
        <v>0</v>
      </c>
      <c r="E90" s="436">
        <f>E66-E82</f>
        <v>0</v>
      </c>
      <c r="F90" s="436">
        <f>F66-F82</f>
        <v>0</v>
      </c>
      <c r="G90" s="436">
        <f>G66-G82</f>
        <v>0</v>
      </c>
    </row>
    <row r="91" spans="1:7" ht="12.75">
      <c r="A91" s="428">
        <v>5</v>
      </c>
      <c r="B91" s="429" t="s">
        <v>351</v>
      </c>
      <c r="C91" s="436">
        <f>C67-C83</f>
        <v>0</v>
      </c>
      <c r="D91" s="436">
        <f>D67-D83</f>
        <v>0</v>
      </c>
      <c r="E91" s="436">
        <f>E67-E83</f>
        <v>0</v>
      </c>
      <c r="F91" s="436">
        <f>F67-F83</f>
        <v>0</v>
      </c>
      <c r="G91" s="436">
        <f>G67-G83</f>
        <v>0</v>
      </c>
    </row>
    <row r="92" spans="1:7" ht="12.75">
      <c r="A92" s="432"/>
      <c r="B92" s="433"/>
      <c r="C92" s="436">
        <f>C68-C84</f>
        <v>378</v>
      </c>
      <c r="D92" s="436">
        <f>D68-D84</f>
        <v>0</v>
      </c>
      <c r="E92" s="436">
        <f>E68-E84</f>
        <v>0</v>
      </c>
      <c r="F92" s="436">
        <f>F68-F84</f>
        <v>0</v>
      </c>
      <c r="G92" s="436">
        <f>G68-G84</f>
        <v>378</v>
      </c>
    </row>
    <row r="93" spans="1:7" ht="12.75">
      <c r="A93" s="433"/>
      <c r="B93" s="434" t="s">
        <v>545</v>
      </c>
      <c r="C93" s="435"/>
      <c r="D93" s="433"/>
      <c r="E93" s="433"/>
      <c r="F93" s="433"/>
      <c r="G93" s="433"/>
    </row>
    <row r="94" spans="1:7" ht="22.5">
      <c r="A94" s="419"/>
      <c r="B94" s="419" t="s">
        <v>524</v>
      </c>
      <c r="C94" s="420" t="s">
        <v>539</v>
      </c>
      <c r="D94" s="421" t="s">
        <v>540</v>
      </c>
      <c r="E94" s="420" t="s">
        <v>541</v>
      </c>
      <c r="F94" s="420" t="s">
        <v>542</v>
      </c>
      <c r="G94" s="420" t="s">
        <v>543</v>
      </c>
    </row>
    <row r="95" spans="1:7" ht="12.75">
      <c r="A95" s="422">
        <v>1</v>
      </c>
      <c r="B95" s="423" t="s">
        <v>530</v>
      </c>
      <c r="C95" s="436">
        <f>C55-C79</f>
        <v>0</v>
      </c>
      <c r="D95" s="436">
        <f>D55-D79</f>
        <v>0</v>
      </c>
      <c r="E95" s="436">
        <f>E55-E79</f>
        <v>0</v>
      </c>
      <c r="F95" s="436">
        <f>F55-F79</f>
        <v>0</v>
      </c>
      <c r="G95" s="436">
        <f>G55-G79</f>
        <v>0</v>
      </c>
    </row>
    <row r="96" spans="1:7" ht="12.75">
      <c r="A96" s="428">
        <v>2</v>
      </c>
      <c r="B96" s="429" t="s">
        <v>531</v>
      </c>
      <c r="C96" s="436">
        <f>C56-C80</f>
        <v>378</v>
      </c>
      <c r="D96" s="436">
        <f>D56-D80</f>
        <v>0</v>
      </c>
      <c r="E96" s="436">
        <f>E56-E80</f>
        <v>0</v>
      </c>
      <c r="F96" s="436">
        <f>F56-F80</f>
        <v>0</v>
      </c>
      <c r="G96" s="436">
        <f>G56-G80</f>
        <v>378</v>
      </c>
    </row>
    <row r="97" spans="1:7" ht="12.75">
      <c r="A97" s="428">
        <v>3</v>
      </c>
      <c r="B97" s="429" t="s">
        <v>16</v>
      </c>
      <c r="C97" s="436">
        <f>C57-C81</f>
        <v>0</v>
      </c>
      <c r="D97" s="436">
        <f>D57-D81</f>
        <v>0</v>
      </c>
      <c r="E97" s="436">
        <f>E57-E81</f>
        <v>0</v>
      </c>
      <c r="F97" s="436">
        <f>F57-F81</f>
        <v>0</v>
      </c>
      <c r="G97" s="436">
        <f>G57-G81</f>
        <v>0</v>
      </c>
    </row>
    <row r="98" spans="1:7" ht="12.75">
      <c r="A98" s="428">
        <v>4</v>
      </c>
      <c r="B98" s="429" t="s">
        <v>350</v>
      </c>
      <c r="C98" s="436">
        <f>C58-C82</f>
        <v>0</v>
      </c>
      <c r="D98" s="436">
        <f>D58-D82</f>
        <v>0</v>
      </c>
      <c r="E98" s="436">
        <f>E58-E82</f>
        <v>0</v>
      </c>
      <c r="F98" s="436">
        <f>F58-F82</f>
        <v>0</v>
      </c>
      <c r="G98" s="436">
        <f>G58-G82</f>
        <v>0</v>
      </c>
    </row>
    <row r="99" spans="1:7" ht="12.75">
      <c r="A99" s="428">
        <v>5</v>
      </c>
      <c r="B99" s="429" t="s">
        <v>351</v>
      </c>
      <c r="C99" s="436">
        <f>C59-C83</f>
        <v>0</v>
      </c>
      <c r="D99" s="436">
        <f>D59-D83</f>
        <v>0</v>
      </c>
      <c r="E99" s="436">
        <f>E59-E83</f>
        <v>0</v>
      </c>
      <c r="F99" s="436">
        <f>F59-F83</f>
        <v>0</v>
      </c>
      <c r="G99" s="436">
        <f>G59-G83</f>
        <v>0</v>
      </c>
    </row>
    <row r="100" spans="1:7" ht="12.75">
      <c r="A100" s="432"/>
      <c r="B100" s="433"/>
      <c r="C100" s="436">
        <f>C60-C84</f>
        <v>378</v>
      </c>
      <c r="D100" s="436">
        <f>D60-D84</f>
        <v>0</v>
      </c>
      <c r="E100" s="436">
        <f>E60-E84</f>
        <v>0</v>
      </c>
      <c r="F100" s="436">
        <f>F60-F84</f>
        <v>0</v>
      </c>
      <c r="G100" s="436">
        <f>G60-G84</f>
        <v>378</v>
      </c>
    </row>
    <row r="101" spans="1:7" ht="12.75">
      <c r="A101" s="433"/>
      <c r="B101" s="437" t="s">
        <v>547</v>
      </c>
      <c r="C101" s="433"/>
      <c r="D101" s="433"/>
      <c r="E101" s="433"/>
      <c r="F101" s="433"/>
      <c r="G101" s="433"/>
    </row>
    <row r="102" spans="1:7" ht="12.75">
      <c r="A102" s="433"/>
      <c r="B102" s="444" t="s">
        <v>523</v>
      </c>
      <c r="C102" s="433"/>
      <c r="D102" s="433"/>
      <c r="E102" s="433"/>
      <c r="F102" s="433"/>
      <c r="G102" s="433"/>
    </row>
    <row r="103" spans="1:7" ht="22.5">
      <c r="A103" s="419"/>
      <c r="B103" s="419" t="s">
        <v>524</v>
      </c>
      <c r="C103" s="420" t="s">
        <v>525</v>
      </c>
      <c r="D103" s="421" t="s">
        <v>526</v>
      </c>
      <c r="E103" s="420" t="s">
        <v>527</v>
      </c>
      <c r="F103" s="420" t="s">
        <v>528</v>
      </c>
      <c r="G103" s="420" t="s">
        <v>529</v>
      </c>
    </row>
    <row r="104" spans="1:7" ht="12.75">
      <c r="A104" s="422">
        <v>1</v>
      </c>
      <c r="B104" s="423" t="s">
        <v>530</v>
      </c>
      <c r="C104" s="424">
        <v>64617</v>
      </c>
      <c r="D104" s="425"/>
      <c r="E104" s="426"/>
      <c r="F104" s="427"/>
      <c r="G104" s="427">
        <f>SUM(C104:F104)</f>
        <v>64617</v>
      </c>
    </row>
    <row r="105" spans="1:7" ht="12.75">
      <c r="A105" s="428">
        <v>2</v>
      </c>
      <c r="B105" s="429" t="s">
        <v>531</v>
      </c>
      <c r="C105" s="430">
        <v>10000</v>
      </c>
      <c r="D105" s="425"/>
      <c r="E105" s="426"/>
      <c r="F105" s="427"/>
      <c r="G105" s="427">
        <f>SUM(C105:F105)</f>
        <v>10000</v>
      </c>
    </row>
    <row r="106" spans="1:7" ht="12.75">
      <c r="A106" s="428">
        <v>3</v>
      </c>
      <c r="B106" s="429" t="s">
        <v>16</v>
      </c>
      <c r="C106" s="431"/>
      <c r="D106" s="425"/>
      <c r="E106" s="426"/>
      <c r="F106" s="427"/>
      <c r="G106" s="427">
        <f>SUM(C106:F106)</f>
        <v>0</v>
      </c>
    </row>
    <row r="107" spans="1:7" ht="12.75">
      <c r="A107" s="428">
        <v>4</v>
      </c>
      <c r="B107" s="429" t="s">
        <v>350</v>
      </c>
      <c r="C107" s="431"/>
      <c r="D107" s="425"/>
      <c r="E107" s="426"/>
      <c r="F107" s="427"/>
      <c r="G107" s="427">
        <f>SUM(C107:F107)</f>
        <v>0</v>
      </c>
    </row>
    <row r="108" spans="1:7" ht="12.75">
      <c r="A108" s="428">
        <v>5</v>
      </c>
      <c r="B108" s="429" t="s">
        <v>351</v>
      </c>
      <c r="C108" s="431"/>
      <c r="D108" s="425"/>
      <c r="E108" s="426"/>
      <c r="F108" s="427"/>
      <c r="G108" s="427">
        <f>SUM(C108:F108)</f>
        <v>0</v>
      </c>
    </row>
    <row r="109" spans="1:7" ht="12.75">
      <c r="A109" s="432"/>
      <c r="B109" s="433"/>
      <c r="C109" s="427">
        <f>SUM(C104:C108)</f>
        <v>74617</v>
      </c>
      <c r="D109" s="427">
        <f>SUM(D104:D108)</f>
        <v>0</v>
      </c>
      <c r="E109" s="427">
        <f>SUM(E104:E108)</f>
        <v>0</v>
      </c>
      <c r="F109" s="427">
        <f>SUM(F104:F108)</f>
        <v>0</v>
      </c>
      <c r="G109" s="427">
        <f>SUM(C109:F109)</f>
        <v>74617</v>
      </c>
    </row>
    <row r="110" spans="1:7" ht="12.75">
      <c r="A110" s="433"/>
      <c r="B110" s="434" t="s">
        <v>532</v>
      </c>
      <c r="C110" s="435"/>
      <c r="D110" s="433"/>
      <c r="E110" s="433"/>
      <c r="F110" s="433"/>
      <c r="G110" s="433"/>
    </row>
    <row r="111" spans="1:7" ht="22.5">
      <c r="A111" s="419"/>
      <c r="B111" s="419" t="s">
        <v>524</v>
      </c>
      <c r="C111" s="420" t="s">
        <v>533</v>
      </c>
      <c r="D111" s="421" t="s">
        <v>534</v>
      </c>
      <c r="E111" s="420" t="s">
        <v>535</v>
      </c>
      <c r="F111" s="420" t="s">
        <v>536</v>
      </c>
      <c r="G111" s="420" t="s">
        <v>537</v>
      </c>
    </row>
    <row r="112" spans="1:7" ht="12.75">
      <c r="A112" s="422">
        <v>1</v>
      </c>
      <c r="B112" s="423" t="s">
        <v>530</v>
      </c>
      <c r="C112" s="424">
        <v>64617</v>
      </c>
      <c r="D112" s="425"/>
      <c r="E112" s="426"/>
      <c r="F112" s="427"/>
      <c r="G112" s="427">
        <f>SUM(C112:F112)</f>
        <v>64617</v>
      </c>
    </row>
    <row r="113" spans="1:7" ht="12.75">
      <c r="A113" s="428">
        <v>2</v>
      </c>
      <c r="B113" s="429" t="s">
        <v>531</v>
      </c>
      <c r="C113" s="431">
        <v>10000</v>
      </c>
      <c r="D113" s="425"/>
      <c r="E113" s="426"/>
      <c r="F113" s="427"/>
      <c r="G113" s="427">
        <f>SUM(C113:F113)</f>
        <v>10000</v>
      </c>
    </row>
    <row r="114" spans="1:7" ht="12.75">
      <c r="A114" s="428">
        <v>3</v>
      </c>
      <c r="B114" s="429" t="s">
        <v>16</v>
      </c>
      <c r="C114" s="431"/>
      <c r="D114" s="425"/>
      <c r="E114" s="426"/>
      <c r="F114" s="427"/>
      <c r="G114" s="427">
        <f>SUM(C114:F114)</f>
        <v>0</v>
      </c>
    </row>
    <row r="115" spans="1:7" ht="12.75">
      <c r="A115" s="428">
        <v>4</v>
      </c>
      <c r="B115" s="429" t="s">
        <v>350</v>
      </c>
      <c r="C115" s="431"/>
      <c r="D115" s="425"/>
      <c r="E115" s="426"/>
      <c r="F115" s="427"/>
      <c r="G115" s="427">
        <f>SUM(C115:F115)</f>
        <v>0</v>
      </c>
    </row>
    <row r="116" spans="1:7" ht="12.75">
      <c r="A116" s="428">
        <v>5</v>
      </c>
      <c r="B116" s="429" t="s">
        <v>351</v>
      </c>
      <c r="C116" s="431"/>
      <c r="D116" s="425"/>
      <c r="E116" s="426"/>
      <c r="F116" s="427"/>
      <c r="G116" s="427">
        <f>SUM(C116:F116)</f>
        <v>0</v>
      </c>
    </row>
    <row r="117" spans="1:7" ht="12.75">
      <c r="A117" s="432"/>
      <c r="B117" s="433"/>
      <c r="C117" s="427">
        <f>C112+C113+C114+C115+C116</f>
        <v>74617</v>
      </c>
      <c r="D117" s="427">
        <f>D112+D113+D114+D115+D116</f>
        <v>0</v>
      </c>
      <c r="E117" s="427">
        <f>E112+E113+E114+E115+E116</f>
        <v>0</v>
      </c>
      <c r="F117" s="427">
        <f>F112+F113+F114+F115+F116</f>
        <v>0</v>
      </c>
      <c r="G117" s="427">
        <f>SUM(C117:F117)</f>
        <v>74617</v>
      </c>
    </row>
    <row r="118" spans="1:7" ht="12.75">
      <c r="A118" s="433"/>
      <c r="B118" s="434" t="s">
        <v>538</v>
      </c>
      <c r="C118" s="433"/>
      <c r="D118" s="433"/>
      <c r="E118" s="433"/>
      <c r="F118" s="433"/>
      <c r="G118" s="433"/>
    </row>
    <row r="119" spans="1:7" ht="22.5">
      <c r="A119" s="419"/>
      <c r="B119" s="419" t="s">
        <v>524</v>
      </c>
      <c r="C119" s="420" t="s">
        <v>533</v>
      </c>
      <c r="D119" s="421" t="s">
        <v>534</v>
      </c>
      <c r="E119" s="420" t="s">
        <v>535</v>
      </c>
      <c r="F119" s="420" t="s">
        <v>536</v>
      </c>
      <c r="G119" s="420" t="s">
        <v>537</v>
      </c>
    </row>
    <row r="120" spans="1:7" ht="12.75">
      <c r="A120" s="422">
        <v>1</v>
      </c>
      <c r="B120" s="423" t="s">
        <v>530</v>
      </c>
      <c r="C120" s="436">
        <f>C104-C112</f>
        <v>0</v>
      </c>
      <c r="D120" s="436">
        <f>D104-D112</f>
        <v>0</v>
      </c>
      <c r="E120" s="436">
        <f>E104-E112</f>
        <v>0</v>
      </c>
      <c r="F120" s="436">
        <f>F104-F112</f>
        <v>0</v>
      </c>
      <c r="G120" s="436">
        <f>G104-G112</f>
        <v>0</v>
      </c>
    </row>
    <row r="121" spans="1:7" ht="12.75">
      <c r="A121" s="428">
        <v>2</v>
      </c>
      <c r="B121" s="429" t="s">
        <v>531</v>
      </c>
      <c r="C121" s="436">
        <f>C105-C113</f>
        <v>0</v>
      </c>
      <c r="D121" s="436">
        <f>D105-D113</f>
        <v>0</v>
      </c>
      <c r="E121" s="436">
        <f>E105-E113</f>
        <v>0</v>
      </c>
      <c r="F121" s="436">
        <f>F105-F113</f>
        <v>0</v>
      </c>
      <c r="G121" s="436">
        <f>G105-G113</f>
        <v>0</v>
      </c>
    </row>
    <row r="122" spans="1:7" ht="12.75">
      <c r="A122" s="428">
        <v>3</v>
      </c>
      <c r="B122" s="429" t="s">
        <v>16</v>
      </c>
      <c r="C122" s="436">
        <f>C106-C114</f>
        <v>0</v>
      </c>
      <c r="D122" s="436">
        <f>D106-D114</f>
        <v>0</v>
      </c>
      <c r="E122" s="436">
        <f>E106-E114</f>
        <v>0</v>
      </c>
      <c r="F122" s="436">
        <f>F106-F114</f>
        <v>0</v>
      </c>
      <c r="G122" s="436">
        <f>G106-G114</f>
        <v>0</v>
      </c>
    </row>
    <row r="123" spans="1:7" ht="12.75">
      <c r="A123" s="428">
        <v>4</v>
      </c>
      <c r="B123" s="429" t="s">
        <v>350</v>
      </c>
      <c r="C123" s="436">
        <f>C107-C115</f>
        <v>0</v>
      </c>
      <c r="D123" s="436">
        <f>D107-D115</f>
        <v>0</v>
      </c>
      <c r="E123" s="436">
        <f>E107-E115</f>
        <v>0</v>
      </c>
      <c r="F123" s="436">
        <f>F107-F115</f>
        <v>0</v>
      </c>
      <c r="G123" s="436">
        <f>G107-G115</f>
        <v>0</v>
      </c>
    </row>
    <row r="124" spans="1:7" ht="12.75">
      <c r="A124" s="428">
        <v>5</v>
      </c>
      <c r="B124" s="429" t="s">
        <v>351</v>
      </c>
      <c r="C124" s="436">
        <f>C108-C116</f>
        <v>0</v>
      </c>
      <c r="D124" s="436">
        <f>D108-D116</f>
        <v>0</v>
      </c>
      <c r="E124" s="436">
        <f>E108-E116</f>
        <v>0</v>
      </c>
      <c r="F124" s="436">
        <f>F108-F116</f>
        <v>0</v>
      </c>
      <c r="G124" s="436">
        <f>G108-G116</f>
        <v>0</v>
      </c>
    </row>
    <row r="125" spans="1:7" ht="12.75">
      <c r="A125" s="432"/>
      <c r="B125" s="433"/>
      <c r="C125" s="436">
        <f>C109-C117</f>
        <v>0</v>
      </c>
      <c r="D125" s="436">
        <f>D109-D117</f>
        <v>0</v>
      </c>
      <c r="E125" s="436">
        <f>E109-E117</f>
        <v>0</v>
      </c>
      <c r="F125" s="436">
        <f>F109-F117</f>
        <v>0</v>
      </c>
      <c r="G125" s="436">
        <f>G109-G117</f>
        <v>0</v>
      </c>
    </row>
    <row r="126" spans="1:7" ht="12.75">
      <c r="A126" s="433"/>
      <c r="B126" s="434" t="s">
        <v>7</v>
      </c>
      <c r="C126" s="435"/>
      <c r="D126" s="433"/>
      <c r="E126" s="433"/>
      <c r="F126" s="433"/>
      <c r="G126" s="433"/>
    </row>
    <row r="127" spans="1:7" ht="22.5">
      <c r="A127" s="419"/>
      <c r="B127" s="419" t="s">
        <v>524</v>
      </c>
      <c r="C127" s="420" t="s">
        <v>539</v>
      </c>
      <c r="D127" s="421" t="s">
        <v>540</v>
      </c>
      <c r="E127" s="420" t="s">
        <v>541</v>
      </c>
      <c r="F127" s="420" t="s">
        <v>542</v>
      </c>
      <c r="G127" s="420" t="s">
        <v>543</v>
      </c>
    </row>
    <row r="128" spans="1:8" ht="12.75">
      <c r="A128" s="422">
        <v>1</v>
      </c>
      <c r="B128" s="423" t="s">
        <v>530</v>
      </c>
      <c r="C128" s="424">
        <v>64617</v>
      </c>
      <c r="D128" s="425"/>
      <c r="E128" s="426"/>
      <c r="F128" s="427"/>
      <c r="G128" s="427">
        <f>SUM(C128:F128)</f>
        <v>64617</v>
      </c>
      <c r="H128" s="332">
        <f>G128/G112</f>
        <v>1</v>
      </c>
    </row>
    <row r="129" spans="1:8" ht="12.75">
      <c r="A129" s="428">
        <v>2</v>
      </c>
      <c r="B129" s="429" t="s">
        <v>531</v>
      </c>
      <c r="C129" s="431">
        <v>7681.4</v>
      </c>
      <c r="D129" s="425"/>
      <c r="E129" s="426"/>
      <c r="F129" s="427"/>
      <c r="G129" s="427">
        <f>SUM(C129:F129)</f>
        <v>7681.4</v>
      </c>
      <c r="H129" s="332">
        <f>G129/G113</f>
        <v>0.7681399999999999</v>
      </c>
    </row>
    <row r="130" spans="1:8" ht="12.75">
      <c r="A130" s="428">
        <v>3</v>
      </c>
      <c r="B130" s="429" t="s">
        <v>16</v>
      </c>
      <c r="C130" s="431"/>
      <c r="D130" s="425"/>
      <c r="E130" s="426"/>
      <c r="F130" s="427"/>
      <c r="G130" s="427">
        <f>SUM(C130:F130)</f>
        <v>0</v>
      </c>
      <c r="H130" s="332" t="e">
        <f>G130/G114</f>
        <v>#DIV/0!</v>
      </c>
    </row>
    <row r="131" spans="1:8" ht="12.75">
      <c r="A131" s="428">
        <v>4</v>
      </c>
      <c r="B131" s="429" t="s">
        <v>350</v>
      </c>
      <c r="C131" s="431"/>
      <c r="D131" s="425"/>
      <c r="E131" s="426"/>
      <c r="F131" s="427"/>
      <c r="G131" s="427">
        <f>SUM(C131:F131)</f>
        <v>0</v>
      </c>
      <c r="H131" s="332" t="e">
        <f>G131/G115</f>
        <v>#DIV/0!</v>
      </c>
    </row>
    <row r="132" spans="1:8" ht="12.75">
      <c r="A132" s="428">
        <v>5</v>
      </c>
      <c r="B132" s="429" t="s">
        <v>351</v>
      </c>
      <c r="C132" s="431"/>
      <c r="D132" s="425"/>
      <c r="E132" s="426"/>
      <c r="F132" s="427"/>
      <c r="G132" s="427">
        <f>SUM(C132:F132)</f>
        <v>0</v>
      </c>
      <c r="H132" s="332" t="e">
        <f>G132/G116</f>
        <v>#DIV/0!</v>
      </c>
    </row>
    <row r="133" spans="1:8" ht="12.75">
      <c r="A133" s="432"/>
      <c r="B133" s="433"/>
      <c r="C133" s="427">
        <f>C128+C129+C130+C131+C132</f>
        <v>72298.4</v>
      </c>
      <c r="D133" s="427">
        <f>D128+D129+D130+D131+D132</f>
        <v>0</v>
      </c>
      <c r="E133" s="427">
        <f>E128+E129+E130+E131+E132</f>
        <v>0</v>
      </c>
      <c r="F133" s="427">
        <f>F128+F129+F130+F131+F132</f>
        <v>0</v>
      </c>
      <c r="G133" s="427">
        <f>SUM(C133:F133)</f>
        <v>72298.4</v>
      </c>
      <c r="H133" s="332">
        <f>G133/G117</f>
        <v>0.968926652103408</v>
      </c>
    </row>
    <row r="134" spans="1:7" ht="12.75">
      <c r="A134" s="433"/>
      <c r="B134" s="434" t="s">
        <v>544</v>
      </c>
      <c r="C134" s="435"/>
      <c r="D134" s="433"/>
      <c r="E134" s="433"/>
      <c r="F134" s="433"/>
      <c r="G134" s="433"/>
    </row>
    <row r="135" spans="1:7" ht="22.5">
      <c r="A135" s="419"/>
      <c r="B135" s="419" t="s">
        <v>524</v>
      </c>
      <c r="C135" s="420" t="s">
        <v>539</v>
      </c>
      <c r="D135" s="421" t="s">
        <v>540</v>
      </c>
      <c r="E135" s="420" t="s">
        <v>541</v>
      </c>
      <c r="F135" s="420" t="s">
        <v>542</v>
      </c>
      <c r="G135" s="420" t="s">
        <v>543</v>
      </c>
    </row>
    <row r="136" spans="1:7" ht="12.75">
      <c r="A136" s="422">
        <v>1</v>
      </c>
      <c r="B136" s="423" t="s">
        <v>530</v>
      </c>
      <c r="C136" s="436">
        <f>C112-C128</f>
        <v>0</v>
      </c>
      <c r="D136" s="436">
        <f>D112-D128</f>
        <v>0</v>
      </c>
      <c r="E136" s="436">
        <f>E112-E128</f>
        <v>0</v>
      </c>
      <c r="F136" s="436">
        <f>F112-F128</f>
        <v>0</v>
      </c>
      <c r="G136" s="436">
        <f>G112-G128</f>
        <v>0</v>
      </c>
    </row>
    <row r="137" spans="1:7" ht="12.75">
      <c r="A137" s="428">
        <v>2</v>
      </c>
      <c r="B137" s="429" t="s">
        <v>531</v>
      </c>
      <c r="C137" s="436">
        <f>C113-C129</f>
        <v>2318.6000000000004</v>
      </c>
      <c r="D137" s="436">
        <f>D113-D129</f>
        <v>0</v>
      </c>
      <c r="E137" s="436">
        <f>E113-E129</f>
        <v>0</v>
      </c>
      <c r="F137" s="436">
        <f>F113-F129</f>
        <v>0</v>
      </c>
      <c r="G137" s="436">
        <f>G113-G129</f>
        <v>2318.6000000000004</v>
      </c>
    </row>
    <row r="138" spans="1:7" ht="12.75">
      <c r="A138" s="428">
        <v>3</v>
      </c>
      <c r="B138" s="429" t="s">
        <v>16</v>
      </c>
      <c r="C138" s="436">
        <f>C114-C130</f>
        <v>0</v>
      </c>
      <c r="D138" s="436">
        <f>D114-D130</f>
        <v>0</v>
      </c>
      <c r="E138" s="436">
        <f>E114-E130</f>
        <v>0</v>
      </c>
      <c r="F138" s="436">
        <f>F114-F130</f>
        <v>0</v>
      </c>
      <c r="G138" s="436">
        <f>G114-G130</f>
        <v>0</v>
      </c>
    </row>
    <row r="139" spans="1:7" ht="12.75">
      <c r="A139" s="428">
        <v>4</v>
      </c>
      <c r="B139" s="429" t="s">
        <v>350</v>
      </c>
      <c r="C139" s="436">
        <f>C115-C131</f>
        <v>0</v>
      </c>
      <c r="D139" s="436">
        <f>D115-D131</f>
        <v>0</v>
      </c>
      <c r="E139" s="436">
        <f>E115-E131</f>
        <v>0</v>
      </c>
      <c r="F139" s="436">
        <f>F115-F131</f>
        <v>0</v>
      </c>
      <c r="G139" s="436">
        <f>G115-G131</f>
        <v>0</v>
      </c>
    </row>
    <row r="140" spans="1:7" ht="12.75">
      <c r="A140" s="428">
        <v>5</v>
      </c>
      <c r="B140" s="429" t="s">
        <v>351</v>
      </c>
      <c r="C140" s="436">
        <f>C116-C132</f>
        <v>0</v>
      </c>
      <c r="D140" s="436">
        <f>D116-D132</f>
        <v>0</v>
      </c>
      <c r="E140" s="436">
        <f>E116-E132</f>
        <v>0</v>
      </c>
      <c r="F140" s="436">
        <f>F116-F132</f>
        <v>0</v>
      </c>
      <c r="G140" s="436">
        <f>G116-G132</f>
        <v>0</v>
      </c>
    </row>
    <row r="141" spans="1:7" ht="12.75">
      <c r="A141" s="432"/>
      <c r="B141" s="433"/>
      <c r="C141" s="436">
        <f>C117-C133</f>
        <v>2318.600000000006</v>
      </c>
      <c r="D141" s="436">
        <f>D117-D133</f>
        <v>0</v>
      </c>
      <c r="E141" s="436">
        <f>E117-E133</f>
        <v>0</v>
      </c>
      <c r="F141" s="436">
        <f>F117-F133</f>
        <v>0</v>
      </c>
      <c r="G141" s="436">
        <f>G117-G133</f>
        <v>2318.600000000006</v>
      </c>
    </row>
    <row r="142" spans="1:7" ht="12.75">
      <c r="A142" s="433"/>
      <c r="B142" s="434" t="s">
        <v>545</v>
      </c>
      <c r="C142" s="435"/>
      <c r="D142" s="433"/>
      <c r="E142" s="433"/>
      <c r="F142" s="433"/>
      <c r="G142" s="433"/>
    </row>
    <row r="143" spans="1:7" ht="22.5">
      <c r="A143" s="419"/>
      <c r="B143" s="419" t="s">
        <v>524</v>
      </c>
      <c r="C143" s="420" t="s">
        <v>539</v>
      </c>
      <c r="D143" s="421" t="s">
        <v>540</v>
      </c>
      <c r="E143" s="420" t="s">
        <v>541</v>
      </c>
      <c r="F143" s="420" t="s">
        <v>542</v>
      </c>
      <c r="G143" s="420" t="s">
        <v>543</v>
      </c>
    </row>
    <row r="144" spans="1:7" ht="12.75">
      <c r="A144" s="422">
        <v>1</v>
      </c>
      <c r="B144" s="423" t="s">
        <v>530</v>
      </c>
      <c r="C144" s="436">
        <f>C104-C128</f>
        <v>0</v>
      </c>
      <c r="D144" s="436">
        <f>D104-D128</f>
        <v>0</v>
      </c>
      <c r="E144" s="436">
        <f>E104-E128</f>
        <v>0</v>
      </c>
      <c r="F144" s="436">
        <f>F104-F128</f>
        <v>0</v>
      </c>
      <c r="G144" s="436">
        <f>G104-G128</f>
        <v>0</v>
      </c>
    </row>
    <row r="145" spans="1:7" ht="12.75">
      <c r="A145" s="428">
        <v>2</v>
      </c>
      <c r="B145" s="429" t="s">
        <v>531</v>
      </c>
      <c r="C145" s="436">
        <f>C105-C129</f>
        <v>2318.6000000000004</v>
      </c>
      <c r="D145" s="436">
        <f>D105-D129</f>
        <v>0</v>
      </c>
      <c r="E145" s="436">
        <f>E105-E129</f>
        <v>0</v>
      </c>
      <c r="F145" s="436">
        <f>F105-F129</f>
        <v>0</v>
      </c>
      <c r="G145" s="436">
        <f>G105-G129</f>
        <v>2318.6000000000004</v>
      </c>
    </row>
    <row r="146" spans="1:7" ht="12.75">
      <c r="A146" s="428">
        <v>3</v>
      </c>
      <c r="B146" s="429" t="s">
        <v>16</v>
      </c>
      <c r="C146" s="436">
        <f>C106-C130</f>
        <v>0</v>
      </c>
      <c r="D146" s="436">
        <f>D106-D130</f>
        <v>0</v>
      </c>
      <c r="E146" s="436">
        <f>E106-E130</f>
        <v>0</v>
      </c>
      <c r="F146" s="436">
        <f>F106-F130</f>
        <v>0</v>
      </c>
      <c r="G146" s="436">
        <f>G106-G130</f>
        <v>0</v>
      </c>
    </row>
    <row r="147" spans="1:7" ht="12.75">
      <c r="A147" s="428">
        <v>4</v>
      </c>
      <c r="B147" s="429" t="s">
        <v>350</v>
      </c>
      <c r="C147" s="436">
        <f>C107-C131</f>
        <v>0</v>
      </c>
      <c r="D147" s="436">
        <f>D107-D131</f>
        <v>0</v>
      </c>
      <c r="E147" s="436">
        <f>E107-E131</f>
        <v>0</v>
      </c>
      <c r="F147" s="436">
        <f>F107-F131</f>
        <v>0</v>
      </c>
      <c r="G147" s="436">
        <f>G107-G131</f>
        <v>0</v>
      </c>
    </row>
    <row r="148" spans="1:7" ht="12.75">
      <c r="A148" s="428">
        <v>5</v>
      </c>
      <c r="B148" s="429" t="s">
        <v>351</v>
      </c>
      <c r="C148" s="436">
        <f>C108-C132</f>
        <v>0</v>
      </c>
      <c r="D148" s="436">
        <f>D108-D132</f>
        <v>0</v>
      </c>
      <c r="E148" s="436">
        <f>E108-E132</f>
        <v>0</v>
      </c>
      <c r="F148" s="436">
        <f>F108-F132</f>
        <v>0</v>
      </c>
      <c r="G148" s="436">
        <f>G108-G132</f>
        <v>0</v>
      </c>
    </row>
    <row r="149" spans="1:7" ht="12.75">
      <c r="A149" s="432"/>
      <c r="B149" s="433"/>
      <c r="C149" s="436">
        <f>C109-C133</f>
        <v>2318.600000000006</v>
      </c>
      <c r="D149" s="436">
        <f>D109-D133</f>
        <v>0</v>
      </c>
      <c r="E149" s="436">
        <f>E109-E133</f>
        <v>0</v>
      </c>
      <c r="F149" s="436">
        <f>F109-F133</f>
        <v>0</v>
      </c>
      <c r="G149" s="436">
        <f>G109-G133</f>
        <v>2318.600000000006</v>
      </c>
    </row>
    <row r="150" spans="1:7" ht="12.75">
      <c r="A150" s="433"/>
      <c r="B150" s="433"/>
      <c r="C150" s="433"/>
      <c r="D150" s="433"/>
      <c r="E150" s="433"/>
      <c r="F150" s="433"/>
      <c r="G150" s="433"/>
    </row>
    <row r="151" spans="1:7" ht="12.75">
      <c r="A151" s="433"/>
      <c r="B151" s="437" t="s">
        <v>548</v>
      </c>
      <c r="C151" s="433"/>
      <c r="D151" s="433"/>
      <c r="E151" s="433"/>
      <c r="F151" s="433"/>
      <c r="G151" s="433"/>
    </row>
    <row r="152" spans="1:7" ht="12.75">
      <c r="A152" s="433"/>
      <c r="B152" s="444" t="s">
        <v>523</v>
      </c>
      <c r="C152" s="433"/>
      <c r="D152" s="433"/>
      <c r="E152" s="433"/>
      <c r="F152" s="433"/>
      <c r="G152" s="433"/>
    </row>
    <row r="153" spans="1:7" ht="22.5">
      <c r="A153" s="419"/>
      <c r="B153" s="419" t="s">
        <v>524</v>
      </c>
      <c r="C153" s="420" t="s">
        <v>525</v>
      </c>
      <c r="D153" s="421" t="s">
        <v>526</v>
      </c>
      <c r="E153" s="420" t="s">
        <v>527</v>
      </c>
      <c r="F153" s="420" t="s">
        <v>528</v>
      </c>
      <c r="G153" s="420" t="s">
        <v>529</v>
      </c>
    </row>
    <row r="154" spans="1:7" ht="12.75">
      <c r="A154" s="422">
        <v>1</v>
      </c>
      <c r="B154" s="423" t="s">
        <v>530</v>
      </c>
      <c r="C154" s="431">
        <v>51897.72</v>
      </c>
      <c r="D154" s="427"/>
      <c r="E154" s="427"/>
      <c r="F154" s="427"/>
      <c r="G154" s="427">
        <f>C154+D154+E154+F154</f>
        <v>51897.72</v>
      </c>
    </row>
    <row r="155" spans="1:7" ht="12.75">
      <c r="A155" s="428">
        <v>2</v>
      </c>
      <c r="B155" s="429" t="s">
        <v>531</v>
      </c>
      <c r="C155" s="430">
        <v>110000</v>
      </c>
      <c r="D155" s="427"/>
      <c r="E155" s="427"/>
      <c r="F155" s="427"/>
      <c r="G155" s="427">
        <f>C155+D155+E155+F155</f>
        <v>110000</v>
      </c>
    </row>
    <row r="156" spans="1:7" ht="12.75">
      <c r="A156" s="428">
        <v>3</v>
      </c>
      <c r="B156" s="429" t="s">
        <v>16</v>
      </c>
      <c r="C156" s="431"/>
      <c r="D156" s="427"/>
      <c r="E156" s="427"/>
      <c r="F156" s="427"/>
      <c r="G156" s="427">
        <f>C156+D156+E156+F156</f>
        <v>0</v>
      </c>
    </row>
    <row r="157" spans="1:7" ht="12.75">
      <c r="A157" s="428">
        <v>4</v>
      </c>
      <c r="B157" s="429" t="s">
        <v>350</v>
      </c>
      <c r="C157" s="431"/>
      <c r="D157" s="427"/>
      <c r="E157" s="427"/>
      <c r="F157" s="427"/>
      <c r="G157" s="427">
        <f>C157+D157+E157+F157</f>
        <v>0</v>
      </c>
    </row>
    <row r="158" spans="1:7" ht="12.75">
      <c r="A158" s="428">
        <v>5</v>
      </c>
      <c r="B158" s="429" t="s">
        <v>351</v>
      </c>
      <c r="C158" s="431"/>
      <c r="D158" s="427"/>
      <c r="E158" s="427"/>
      <c r="F158" s="427"/>
      <c r="G158" s="427">
        <f>C158+D158+E158+F158</f>
        <v>0</v>
      </c>
    </row>
    <row r="159" spans="1:7" ht="12.75">
      <c r="A159" s="432"/>
      <c r="B159" s="433"/>
      <c r="C159" s="427">
        <f>C154+C155+C156+C157+C158</f>
        <v>161897.72</v>
      </c>
      <c r="D159" s="427">
        <f>D154+D155+D156+D157+D158</f>
        <v>0</v>
      </c>
      <c r="E159" s="427">
        <f>E154+E155+E156+E157+E158</f>
        <v>0</v>
      </c>
      <c r="F159" s="427">
        <f>F154+F155+F156+F157+F158</f>
        <v>0</v>
      </c>
      <c r="G159" s="427">
        <f>C159+D159+E159+F159</f>
        <v>161897.72</v>
      </c>
    </row>
    <row r="160" spans="1:7" ht="12.75">
      <c r="A160" s="433"/>
      <c r="B160" s="434" t="s">
        <v>532</v>
      </c>
      <c r="C160" s="435"/>
      <c r="D160" s="433"/>
      <c r="E160" s="433"/>
      <c r="F160" s="433"/>
      <c r="G160" s="433"/>
    </row>
    <row r="161" spans="1:7" ht="22.5">
      <c r="A161" s="419"/>
      <c r="B161" s="419" t="s">
        <v>524</v>
      </c>
      <c r="C161" s="420" t="s">
        <v>533</v>
      </c>
      <c r="D161" s="421" t="s">
        <v>534</v>
      </c>
      <c r="E161" s="420" t="s">
        <v>535</v>
      </c>
      <c r="F161" s="420" t="s">
        <v>536</v>
      </c>
      <c r="G161" s="420" t="s">
        <v>537</v>
      </c>
    </row>
    <row r="162" spans="1:7" ht="12.75">
      <c r="A162" s="422">
        <v>1</v>
      </c>
      <c r="B162" s="423" t="s">
        <v>530</v>
      </c>
      <c r="C162" s="431">
        <v>51897.72</v>
      </c>
      <c r="D162" s="427"/>
      <c r="E162" s="427"/>
      <c r="F162" s="427"/>
      <c r="G162" s="427">
        <f>C162+D162+E162+F162</f>
        <v>51897.72</v>
      </c>
    </row>
    <row r="163" spans="1:7" ht="12.75">
      <c r="A163" s="428">
        <v>2</v>
      </c>
      <c r="B163" s="429" t="s">
        <v>531</v>
      </c>
      <c r="C163" s="431">
        <v>110000</v>
      </c>
      <c r="D163" s="427"/>
      <c r="E163" s="427"/>
      <c r="F163" s="427"/>
      <c r="G163" s="427">
        <f>C163+D163+E163+F163</f>
        <v>110000</v>
      </c>
    </row>
    <row r="164" spans="1:7" ht="12.75">
      <c r="A164" s="428">
        <v>3</v>
      </c>
      <c r="B164" s="429" t="s">
        <v>16</v>
      </c>
      <c r="C164" s="431"/>
      <c r="D164" s="427"/>
      <c r="E164" s="427"/>
      <c r="F164" s="427"/>
      <c r="G164" s="427">
        <f>C164+D164+E164+F164</f>
        <v>0</v>
      </c>
    </row>
    <row r="165" spans="1:7" ht="12.75">
      <c r="A165" s="428">
        <v>4</v>
      </c>
      <c r="B165" s="429" t="s">
        <v>350</v>
      </c>
      <c r="C165" s="431"/>
      <c r="D165" s="427"/>
      <c r="E165" s="427"/>
      <c r="F165" s="427"/>
      <c r="G165" s="427">
        <f>C165+D165+E165+F165</f>
        <v>0</v>
      </c>
    </row>
    <row r="166" spans="1:7" ht="12.75">
      <c r="A166" s="428">
        <v>5</v>
      </c>
      <c r="B166" s="429" t="s">
        <v>351</v>
      </c>
      <c r="C166" s="431"/>
      <c r="D166" s="427"/>
      <c r="E166" s="427"/>
      <c r="F166" s="427"/>
      <c r="G166" s="427">
        <f>C166+D166+E166+F166</f>
        <v>0</v>
      </c>
    </row>
    <row r="167" spans="1:7" ht="12.75">
      <c r="A167" s="432"/>
      <c r="B167" s="433"/>
      <c r="C167" s="427">
        <f>C162+C163+C164+C165+C166</f>
        <v>161897.72</v>
      </c>
      <c r="D167" s="427">
        <f>D162+D163+D164+D165+D166</f>
        <v>0</v>
      </c>
      <c r="E167" s="427">
        <f>E162+E163+E164+E165+E166</f>
        <v>0</v>
      </c>
      <c r="F167" s="427">
        <f>F162+F163+F164+F165+F166</f>
        <v>0</v>
      </c>
      <c r="G167" s="427">
        <f>C167+D167+E167+F167</f>
        <v>161897.72</v>
      </c>
    </row>
    <row r="168" spans="1:7" ht="12.75">
      <c r="A168" s="433"/>
      <c r="B168" s="434" t="s">
        <v>538</v>
      </c>
      <c r="C168" s="433"/>
      <c r="D168" s="433"/>
      <c r="E168" s="433"/>
      <c r="F168" s="433"/>
      <c r="G168" s="433"/>
    </row>
    <row r="169" spans="1:7" ht="22.5">
      <c r="A169" s="419"/>
      <c r="B169" s="419" t="s">
        <v>524</v>
      </c>
      <c r="C169" s="420" t="s">
        <v>533</v>
      </c>
      <c r="D169" s="421" t="s">
        <v>534</v>
      </c>
      <c r="E169" s="420" t="s">
        <v>535</v>
      </c>
      <c r="F169" s="420" t="s">
        <v>536</v>
      </c>
      <c r="G169" s="420" t="s">
        <v>537</v>
      </c>
    </row>
    <row r="170" spans="1:7" ht="12.75">
      <c r="A170" s="422">
        <v>1</v>
      </c>
      <c r="B170" s="423" t="s">
        <v>530</v>
      </c>
      <c r="C170" s="427">
        <f>C154-C162</f>
        <v>0</v>
      </c>
      <c r="D170" s="436">
        <f>D154-D162</f>
        <v>0</v>
      </c>
      <c r="E170" s="436">
        <f>E154-E162</f>
        <v>0</v>
      </c>
      <c r="F170" s="436">
        <f>F154-F162</f>
        <v>0</v>
      </c>
      <c r="G170" s="436">
        <f>G154-G162</f>
        <v>0</v>
      </c>
    </row>
    <row r="171" spans="1:7" ht="12.75">
      <c r="A171" s="428">
        <v>2</v>
      </c>
      <c r="B171" s="429" t="s">
        <v>531</v>
      </c>
      <c r="C171" s="427">
        <f>C155-C163</f>
        <v>0</v>
      </c>
      <c r="D171" s="436">
        <f>D155-D163</f>
        <v>0</v>
      </c>
      <c r="E171" s="436">
        <f>E155-E163</f>
        <v>0</v>
      </c>
      <c r="F171" s="436">
        <f>F155-F163</f>
        <v>0</v>
      </c>
      <c r="G171" s="436">
        <f>G155-G163</f>
        <v>0</v>
      </c>
    </row>
    <row r="172" spans="1:7" ht="12.75">
      <c r="A172" s="428">
        <v>3</v>
      </c>
      <c r="B172" s="429" t="s">
        <v>16</v>
      </c>
      <c r="C172" s="427">
        <f>C156-C164</f>
        <v>0</v>
      </c>
      <c r="D172" s="436">
        <f>D156-D164</f>
        <v>0</v>
      </c>
      <c r="E172" s="436">
        <f>E156-E164</f>
        <v>0</v>
      </c>
      <c r="F172" s="436">
        <f>F156-F164</f>
        <v>0</v>
      </c>
      <c r="G172" s="436">
        <f>G156-G164</f>
        <v>0</v>
      </c>
    </row>
    <row r="173" spans="1:7" ht="12.75">
      <c r="A173" s="428">
        <v>4</v>
      </c>
      <c r="B173" s="429" t="s">
        <v>350</v>
      </c>
      <c r="C173" s="427">
        <f>C157-C165</f>
        <v>0</v>
      </c>
      <c r="D173" s="436">
        <f>D157-D165</f>
        <v>0</v>
      </c>
      <c r="E173" s="436">
        <f>E157-E165</f>
        <v>0</v>
      </c>
      <c r="F173" s="436">
        <f>F157-F165</f>
        <v>0</v>
      </c>
      <c r="G173" s="436">
        <f>G157-G165</f>
        <v>0</v>
      </c>
    </row>
    <row r="174" spans="1:7" ht="12.75">
      <c r="A174" s="428">
        <v>5</v>
      </c>
      <c r="B174" s="429" t="s">
        <v>351</v>
      </c>
      <c r="C174" s="436">
        <f>C158-C166</f>
        <v>0</v>
      </c>
      <c r="D174" s="436">
        <f>D158-D166</f>
        <v>0</v>
      </c>
      <c r="E174" s="436">
        <f>E158-E166</f>
        <v>0</v>
      </c>
      <c r="F174" s="436">
        <f>F158-F166</f>
        <v>0</v>
      </c>
      <c r="G174" s="436">
        <f>G158-G166</f>
        <v>0</v>
      </c>
    </row>
    <row r="175" spans="1:7" ht="12.75">
      <c r="A175" s="432"/>
      <c r="B175" s="433"/>
      <c r="C175" s="436">
        <f>C159-C167</f>
        <v>0</v>
      </c>
      <c r="D175" s="436">
        <f>D159-D167</f>
        <v>0</v>
      </c>
      <c r="E175" s="436">
        <f>E159-E167</f>
        <v>0</v>
      </c>
      <c r="F175" s="436">
        <f>F159-F167</f>
        <v>0</v>
      </c>
      <c r="G175" s="436">
        <f>G159-G167</f>
        <v>0</v>
      </c>
    </row>
    <row r="176" spans="1:7" ht="12.75">
      <c r="A176" s="433"/>
      <c r="B176" s="434" t="s">
        <v>7</v>
      </c>
      <c r="C176" s="435"/>
      <c r="D176" s="433"/>
      <c r="E176" s="433"/>
      <c r="F176" s="433"/>
      <c r="G176" s="433"/>
    </row>
    <row r="177" spans="1:7" ht="22.5">
      <c r="A177" s="419"/>
      <c r="B177" s="419" t="s">
        <v>524</v>
      </c>
      <c r="C177" s="420" t="s">
        <v>539</v>
      </c>
      <c r="D177" s="421" t="s">
        <v>540</v>
      </c>
      <c r="E177" s="420" t="s">
        <v>541</v>
      </c>
      <c r="F177" s="420" t="s">
        <v>542</v>
      </c>
      <c r="G177" s="420" t="s">
        <v>543</v>
      </c>
    </row>
    <row r="178" spans="1:8" ht="12.75">
      <c r="A178" s="422">
        <v>1</v>
      </c>
      <c r="B178" s="423" t="s">
        <v>530</v>
      </c>
      <c r="C178" s="424">
        <v>51897.72</v>
      </c>
      <c r="D178" s="427"/>
      <c r="E178" s="427"/>
      <c r="F178" s="427"/>
      <c r="G178" s="427">
        <f>C178+D178+E178+F178</f>
        <v>51897.72</v>
      </c>
      <c r="H178" s="332">
        <f>G178/G162</f>
        <v>1</v>
      </c>
    </row>
    <row r="179" spans="1:8" ht="12.75">
      <c r="A179" s="428">
        <v>2</v>
      </c>
      <c r="B179" s="429" t="s">
        <v>531</v>
      </c>
      <c r="C179" s="431">
        <v>110000</v>
      </c>
      <c r="D179" s="427"/>
      <c r="E179" s="427"/>
      <c r="F179" s="427"/>
      <c r="G179" s="427">
        <f>C179+D179+E179+F179</f>
        <v>110000</v>
      </c>
      <c r="H179" s="332">
        <f>G179/G163</f>
        <v>1</v>
      </c>
    </row>
    <row r="180" spans="1:8" ht="12.75">
      <c r="A180" s="428">
        <v>3</v>
      </c>
      <c r="B180" s="429" t="s">
        <v>16</v>
      </c>
      <c r="C180" s="431"/>
      <c r="D180" s="427"/>
      <c r="E180" s="427"/>
      <c r="F180" s="427"/>
      <c r="G180" s="427">
        <f>C180+D180+E180+F180</f>
        <v>0</v>
      </c>
      <c r="H180" s="332" t="e">
        <f>G180/G164</f>
        <v>#DIV/0!</v>
      </c>
    </row>
    <row r="181" spans="1:8" ht="12.75">
      <c r="A181" s="428">
        <v>4</v>
      </c>
      <c r="B181" s="429" t="s">
        <v>350</v>
      </c>
      <c r="C181" s="431"/>
      <c r="D181" s="427"/>
      <c r="E181" s="427"/>
      <c r="F181" s="427"/>
      <c r="G181" s="427">
        <f>C181+D181+E181+F181</f>
        <v>0</v>
      </c>
      <c r="H181" s="332" t="e">
        <f>G181/G165</f>
        <v>#DIV/0!</v>
      </c>
    </row>
    <row r="182" spans="1:8" ht="12.75">
      <c r="A182" s="428">
        <v>5</v>
      </c>
      <c r="B182" s="429" t="s">
        <v>351</v>
      </c>
      <c r="C182" s="431"/>
      <c r="D182" s="427"/>
      <c r="E182" s="427"/>
      <c r="F182" s="427"/>
      <c r="G182" s="427">
        <f>C182+D182+E182+F182</f>
        <v>0</v>
      </c>
      <c r="H182" s="332" t="e">
        <f>G182/G166</f>
        <v>#DIV/0!</v>
      </c>
    </row>
    <row r="183" spans="1:8" ht="12.75">
      <c r="A183" s="432"/>
      <c r="B183" s="433"/>
      <c r="C183" s="427">
        <f>C178+C179+C180+C181+C182</f>
        <v>161897.72</v>
      </c>
      <c r="D183" s="427">
        <f>D178+D179+D180+D181+D182</f>
        <v>0</v>
      </c>
      <c r="E183" s="427">
        <f>E178+E179+E180+E181+E182</f>
        <v>0</v>
      </c>
      <c r="F183" s="427">
        <f>F178+F179+F180+F181+F182</f>
        <v>0</v>
      </c>
      <c r="G183" s="427">
        <f>C183+D183+E183+F183</f>
        <v>161897.72</v>
      </c>
      <c r="H183" s="332">
        <f>G183/G167</f>
        <v>1</v>
      </c>
    </row>
    <row r="184" spans="1:7" ht="12.75">
      <c r="A184" s="433"/>
      <c r="B184" s="434" t="s">
        <v>544</v>
      </c>
      <c r="C184" s="435"/>
      <c r="D184" s="433"/>
      <c r="E184" s="433"/>
      <c r="F184" s="433"/>
      <c r="G184" s="433"/>
    </row>
    <row r="185" spans="1:7" ht="22.5">
      <c r="A185" s="419"/>
      <c r="B185" s="419" t="s">
        <v>524</v>
      </c>
      <c r="C185" s="420" t="s">
        <v>539</v>
      </c>
      <c r="D185" s="421" t="s">
        <v>540</v>
      </c>
      <c r="E185" s="420" t="s">
        <v>541</v>
      </c>
      <c r="F185" s="420" t="s">
        <v>542</v>
      </c>
      <c r="G185" s="420" t="s">
        <v>543</v>
      </c>
    </row>
    <row r="186" spans="1:7" ht="12.75">
      <c r="A186" s="422">
        <v>1</v>
      </c>
      <c r="B186" s="423" t="s">
        <v>530</v>
      </c>
      <c r="C186" s="436">
        <f>C162-C178</f>
        <v>0</v>
      </c>
      <c r="D186" s="436">
        <f>D162-D178</f>
        <v>0</v>
      </c>
      <c r="E186" s="436">
        <f>E162-E178</f>
        <v>0</v>
      </c>
      <c r="F186" s="436">
        <f>F162-F178</f>
        <v>0</v>
      </c>
      <c r="G186" s="436">
        <f>G162-G178</f>
        <v>0</v>
      </c>
    </row>
    <row r="187" spans="1:7" ht="12.75">
      <c r="A187" s="428">
        <v>2</v>
      </c>
      <c r="B187" s="429" t="s">
        <v>531</v>
      </c>
      <c r="C187" s="436">
        <f>C163-C179</f>
        <v>0</v>
      </c>
      <c r="D187" s="436">
        <f>D163-D179</f>
        <v>0</v>
      </c>
      <c r="E187" s="436">
        <f>E163-E179</f>
        <v>0</v>
      </c>
      <c r="F187" s="436">
        <f>F163-F179</f>
        <v>0</v>
      </c>
      <c r="G187" s="436">
        <f>G163-G179</f>
        <v>0</v>
      </c>
    </row>
    <row r="188" spans="1:7" ht="12.75">
      <c r="A188" s="428">
        <v>3</v>
      </c>
      <c r="B188" s="429" t="s">
        <v>16</v>
      </c>
      <c r="C188" s="436">
        <f>C164-C180</f>
        <v>0</v>
      </c>
      <c r="D188" s="436">
        <f>D164-D180</f>
        <v>0</v>
      </c>
      <c r="E188" s="436">
        <f>E164-E180</f>
        <v>0</v>
      </c>
      <c r="F188" s="436">
        <f>F164-F180</f>
        <v>0</v>
      </c>
      <c r="G188" s="436">
        <f>G164-G180</f>
        <v>0</v>
      </c>
    </row>
    <row r="189" spans="1:7" ht="12.75">
      <c r="A189" s="428">
        <v>4</v>
      </c>
      <c r="B189" s="429" t="s">
        <v>350</v>
      </c>
      <c r="C189" s="436">
        <f>C165-C181</f>
        <v>0</v>
      </c>
      <c r="D189" s="436">
        <f>D165-D181</f>
        <v>0</v>
      </c>
      <c r="E189" s="436">
        <f>E165-E181</f>
        <v>0</v>
      </c>
      <c r="F189" s="436">
        <f>F165-F181</f>
        <v>0</v>
      </c>
      <c r="G189" s="436">
        <f>G165-G181</f>
        <v>0</v>
      </c>
    </row>
    <row r="190" spans="1:7" ht="12.75">
      <c r="A190" s="428">
        <v>5</v>
      </c>
      <c r="B190" s="429" t="s">
        <v>351</v>
      </c>
      <c r="C190" s="436">
        <f>C166-C182</f>
        <v>0</v>
      </c>
      <c r="D190" s="436">
        <f>D166-D182</f>
        <v>0</v>
      </c>
      <c r="E190" s="436">
        <f>E166-E182</f>
        <v>0</v>
      </c>
      <c r="F190" s="436">
        <f>F166-F182</f>
        <v>0</v>
      </c>
      <c r="G190" s="436">
        <f>G166-G182</f>
        <v>0</v>
      </c>
    </row>
    <row r="191" spans="1:7" ht="12.75">
      <c r="A191" s="432"/>
      <c r="B191" s="433"/>
      <c r="C191" s="436">
        <f>C167-C183</f>
        <v>0</v>
      </c>
      <c r="D191" s="436">
        <f>D167-D183</f>
        <v>0</v>
      </c>
      <c r="E191" s="436">
        <f>E167-E183</f>
        <v>0</v>
      </c>
      <c r="F191" s="436">
        <f>F167-F183</f>
        <v>0</v>
      </c>
      <c r="G191" s="436">
        <f>G167-G183</f>
        <v>0</v>
      </c>
    </row>
    <row r="192" spans="1:7" ht="12.75">
      <c r="A192" s="433"/>
      <c r="B192" s="434" t="s">
        <v>545</v>
      </c>
      <c r="C192" s="435"/>
      <c r="D192" s="433"/>
      <c r="E192" s="433"/>
      <c r="F192" s="433"/>
      <c r="G192" s="433"/>
    </row>
    <row r="193" spans="1:7" ht="22.5">
      <c r="A193" s="419"/>
      <c r="B193" s="419" t="s">
        <v>524</v>
      </c>
      <c r="C193" s="420" t="s">
        <v>539</v>
      </c>
      <c r="D193" s="421" t="s">
        <v>540</v>
      </c>
      <c r="E193" s="420" t="s">
        <v>541</v>
      </c>
      <c r="F193" s="420" t="s">
        <v>542</v>
      </c>
      <c r="G193" s="420" t="s">
        <v>543</v>
      </c>
    </row>
    <row r="194" spans="1:7" ht="12.75">
      <c r="A194" s="422">
        <v>1</v>
      </c>
      <c r="B194" s="423" t="s">
        <v>530</v>
      </c>
      <c r="C194" s="436">
        <f>C154-C178</f>
        <v>0</v>
      </c>
      <c r="D194" s="436">
        <f>D154-D178</f>
        <v>0</v>
      </c>
      <c r="E194" s="436">
        <f>E154-E178</f>
        <v>0</v>
      </c>
      <c r="F194" s="436">
        <f>F154-F178</f>
        <v>0</v>
      </c>
      <c r="G194" s="436">
        <f>G154-G178</f>
        <v>0</v>
      </c>
    </row>
    <row r="195" spans="1:7" ht="12.75">
      <c r="A195" s="428">
        <v>2</v>
      </c>
      <c r="B195" s="429" t="s">
        <v>531</v>
      </c>
      <c r="C195" s="436">
        <f>C155-C179</f>
        <v>0</v>
      </c>
      <c r="D195" s="436">
        <f>D155-D179</f>
        <v>0</v>
      </c>
      <c r="E195" s="436">
        <f>E155-E179</f>
        <v>0</v>
      </c>
      <c r="F195" s="436">
        <f>F155-F179</f>
        <v>0</v>
      </c>
      <c r="G195" s="436">
        <f>G155-G179</f>
        <v>0</v>
      </c>
    </row>
    <row r="196" spans="1:7" ht="12.75">
      <c r="A196" s="428">
        <v>3</v>
      </c>
      <c r="B196" s="429" t="s">
        <v>16</v>
      </c>
      <c r="C196" s="436">
        <f>C156-C180</f>
        <v>0</v>
      </c>
      <c r="D196" s="436">
        <f>D156-D180</f>
        <v>0</v>
      </c>
      <c r="E196" s="436">
        <f>E156-E180</f>
        <v>0</v>
      </c>
      <c r="F196" s="436">
        <f>F156-F180</f>
        <v>0</v>
      </c>
      <c r="G196" s="436">
        <f>G156-G180</f>
        <v>0</v>
      </c>
    </row>
    <row r="197" spans="1:7" ht="12.75">
      <c r="A197" s="428">
        <v>4</v>
      </c>
      <c r="B197" s="429" t="s">
        <v>350</v>
      </c>
      <c r="C197" s="436">
        <f>C157-C181</f>
        <v>0</v>
      </c>
      <c r="D197" s="436">
        <f>D157-D181</f>
        <v>0</v>
      </c>
      <c r="E197" s="436">
        <f>E157-E181</f>
        <v>0</v>
      </c>
      <c r="F197" s="436">
        <f>F157-F181</f>
        <v>0</v>
      </c>
      <c r="G197" s="436">
        <f>G157-G181</f>
        <v>0</v>
      </c>
    </row>
    <row r="198" spans="1:7" ht="12.75">
      <c r="A198" s="428">
        <v>5</v>
      </c>
      <c r="B198" s="429" t="s">
        <v>351</v>
      </c>
      <c r="C198" s="436">
        <f>C158-C182</f>
        <v>0</v>
      </c>
      <c r="D198" s="436">
        <f>D158-D182</f>
        <v>0</v>
      </c>
      <c r="E198" s="436">
        <f>E158-E182</f>
        <v>0</v>
      </c>
      <c r="F198" s="436">
        <f>F158-F182</f>
        <v>0</v>
      </c>
      <c r="G198" s="436">
        <f>G158-G182</f>
        <v>0</v>
      </c>
    </row>
    <row r="199" spans="1:7" ht="12.75">
      <c r="A199" s="432"/>
      <c r="B199" s="433"/>
      <c r="C199" s="436">
        <f>C159-C183</f>
        <v>0</v>
      </c>
      <c r="D199" s="436">
        <f>D159-D183</f>
        <v>0</v>
      </c>
      <c r="E199" s="436">
        <f>E159-E183</f>
        <v>0</v>
      </c>
      <c r="F199" s="436">
        <f>F159-F183</f>
        <v>0</v>
      </c>
      <c r="G199" s="436">
        <f>G159-G183</f>
        <v>0</v>
      </c>
    </row>
    <row r="200" spans="1:7" ht="12.75">
      <c r="A200" s="433"/>
      <c r="B200" s="433"/>
      <c r="C200" s="433"/>
      <c r="D200" s="433"/>
      <c r="E200" s="433"/>
      <c r="F200" s="433"/>
      <c r="G200" s="433"/>
    </row>
  </sheetData>
  <sheetProtection/>
  <printOptions/>
  <pageMargins left="0.75" right="0.75" top="1" bottom="0.54" header="0.5" footer="0.5"/>
  <pageSetup horizontalDpi="300" verticalDpi="30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200"/>
  <sheetViews>
    <sheetView tabSelected="1" zoomScalePageLayoutView="0" workbookViewId="0" topLeftCell="A149">
      <selection activeCell="C180" sqref="C180"/>
    </sheetView>
  </sheetViews>
  <sheetFormatPr defaultColWidth="9.140625" defaultRowHeight="12.75"/>
  <cols>
    <col min="1" max="1" width="6.57421875" widthPt="34.5" style="49" customWidth="1"/>
    <col min="2" max="2" width="12.7109375" widthPt="66.75" style="49" customWidth="1"/>
    <col min="3" max="3" width="10.00390625" widthPt="52.5" style="49" bestFit="1" customWidth="1"/>
    <col min="6" max="7" width="10.00390625" widthPt="52.5" style="49" bestFit="1" customWidth="1"/>
    <col min="8" max="8" width="9.57421875" widthPt="50.25" style="49" customWidth="1"/>
  </cols>
  <sheetData>
    <row r="1" spans="1:7" ht="12.75">
      <c r="A1" s="279"/>
      <c r="B1" s="207" t="s">
        <v>549</v>
      </c>
      <c r="C1" s="279"/>
      <c r="D1" s="279"/>
      <c r="E1" s="279"/>
      <c r="F1" s="279"/>
      <c r="G1" s="279"/>
    </row>
    <row r="2" spans="1:7" ht="12.75">
      <c r="A2" s="279"/>
      <c r="B2" s="418" t="s">
        <v>523</v>
      </c>
      <c r="C2" s="279"/>
      <c r="D2" s="279"/>
      <c r="E2" s="279"/>
      <c r="F2" s="279"/>
      <c r="G2" s="279"/>
    </row>
    <row r="3" spans="1:7" ht="22.5">
      <c r="A3" s="419"/>
      <c r="B3" s="419" t="s">
        <v>524</v>
      </c>
      <c r="C3" s="420" t="s">
        <v>525</v>
      </c>
      <c r="D3" s="421" t="s">
        <v>526</v>
      </c>
      <c r="E3" s="420" t="s">
        <v>527</v>
      </c>
      <c r="F3" s="420" t="s">
        <v>528</v>
      </c>
      <c r="G3" s="420" t="s">
        <v>529</v>
      </c>
    </row>
    <row r="4" spans="1:7" ht="12.75">
      <c r="A4" s="422">
        <v>1</v>
      </c>
      <c r="B4" s="423" t="s">
        <v>530</v>
      </c>
      <c r="C4" s="424">
        <v>400610.14</v>
      </c>
      <c r="D4" s="425"/>
      <c r="E4" s="426"/>
      <c r="F4" s="427"/>
      <c r="G4" s="427">
        <f>C4+D4+E4+F4</f>
        <v>400610.14</v>
      </c>
    </row>
    <row r="5" spans="1:7" ht="12.75">
      <c r="A5" s="428">
        <v>2</v>
      </c>
      <c r="B5" s="429" t="s">
        <v>531</v>
      </c>
      <c r="C5" s="430">
        <v>105000</v>
      </c>
      <c r="D5" s="425">
        <v>40000</v>
      </c>
      <c r="E5" s="426">
        <v>863.04</v>
      </c>
      <c r="F5" s="427">
        <v>3.3</v>
      </c>
      <c r="G5" s="427">
        <f>C5+D5+E5+F5</f>
        <v>145866.34</v>
      </c>
    </row>
    <row r="6" spans="1:7" ht="12.75">
      <c r="A6" s="428">
        <v>3</v>
      </c>
      <c r="B6" s="429" t="s">
        <v>16</v>
      </c>
      <c r="C6" s="431"/>
      <c r="D6" s="425"/>
      <c r="E6" s="426"/>
      <c r="F6" s="427"/>
      <c r="G6" s="427">
        <f>C6+D6+E6+F6</f>
        <v>0</v>
      </c>
    </row>
    <row r="7" spans="1:7" ht="12.75">
      <c r="A7" s="428">
        <v>4</v>
      </c>
      <c r="B7" s="429" t="s">
        <v>350</v>
      </c>
      <c r="C7" s="431">
        <v>120000</v>
      </c>
      <c r="D7" s="425">
        <v>50000</v>
      </c>
      <c r="E7" s="426">
        <v>4868.26</v>
      </c>
      <c r="F7" s="427"/>
      <c r="G7" s="427">
        <f>C7+D7+E7+F7</f>
        <v>174868.26</v>
      </c>
    </row>
    <row r="8" spans="1:7" ht="12.75">
      <c r="A8" s="428">
        <v>5</v>
      </c>
      <c r="B8" s="429" t="s">
        <v>351</v>
      </c>
      <c r="C8" s="431"/>
      <c r="D8" s="425"/>
      <c r="E8" s="426"/>
      <c r="F8" s="427"/>
      <c r="G8" s="427">
        <f>C8+D8+E8+F8</f>
        <v>0</v>
      </c>
    </row>
    <row r="9" spans="1:7" ht="12.75">
      <c r="A9" s="432"/>
      <c r="B9" s="433"/>
      <c r="C9" s="431">
        <f>C4+C5+C6+C7+C8</f>
        <v>625610.14</v>
      </c>
      <c r="D9" s="427">
        <f>D4+D5+D6+D7+D8</f>
        <v>90000</v>
      </c>
      <c r="E9" s="427">
        <f>E4+E5+E6+E7+E8</f>
        <v>5731.3</v>
      </c>
      <c r="F9" s="427">
        <f>F4+F5+F6+F7+F8</f>
        <v>3.3</v>
      </c>
      <c r="G9" s="427">
        <f>C9+D9+E9+F9</f>
        <v>721344.7400000001</v>
      </c>
    </row>
    <row r="10" spans="1:7" ht="12.75">
      <c r="A10" s="433"/>
      <c r="B10" s="434" t="s">
        <v>532</v>
      </c>
      <c r="C10" s="435"/>
      <c r="D10" s="433"/>
      <c r="E10" s="433"/>
      <c r="F10" s="433"/>
      <c r="G10" s="433"/>
    </row>
    <row r="11" spans="1:7" ht="22.5">
      <c r="A11" s="419"/>
      <c r="B11" s="419" t="s">
        <v>524</v>
      </c>
      <c r="C11" s="420" t="s">
        <v>533</v>
      </c>
      <c r="D11" s="421" t="s">
        <v>534</v>
      </c>
      <c r="E11" s="420" t="s">
        <v>535</v>
      </c>
      <c r="F11" s="420" t="s">
        <v>536</v>
      </c>
      <c r="G11" s="420" t="s">
        <v>537</v>
      </c>
    </row>
    <row r="12" spans="1:7" ht="12.75">
      <c r="A12" s="422">
        <v>1</v>
      </c>
      <c r="B12" s="423" t="s">
        <v>530</v>
      </c>
      <c r="C12" s="424">
        <v>400610.14</v>
      </c>
      <c r="D12" s="425"/>
      <c r="E12" s="426"/>
      <c r="F12" s="427"/>
      <c r="G12" s="427">
        <f>C12+D12+E12+F12</f>
        <v>400610.14</v>
      </c>
    </row>
    <row r="13" spans="1:7" ht="12.75">
      <c r="A13" s="428">
        <v>2</v>
      </c>
      <c r="B13" s="429" t="s">
        <v>531</v>
      </c>
      <c r="C13" s="430">
        <v>105000</v>
      </c>
      <c r="D13" s="425">
        <v>40000</v>
      </c>
      <c r="E13" s="426">
        <v>863.04</v>
      </c>
      <c r="F13" s="427">
        <v>3.3</v>
      </c>
      <c r="G13" s="427">
        <f>C13+D13+E13+F13</f>
        <v>145866.34</v>
      </c>
    </row>
    <row r="14" spans="1:7" ht="12.75">
      <c r="A14" s="428">
        <v>3</v>
      </c>
      <c r="B14" s="429" t="s">
        <v>16</v>
      </c>
      <c r="C14" s="431"/>
      <c r="D14" s="425"/>
      <c r="E14" s="426"/>
      <c r="F14" s="427"/>
      <c r="G14" s="427">
        <f>C14+D14+E14+F14</f>
        <v>0</v>
      </c>
    </row>
    <row r="15" spans="1:7" ht="12.75">
      <c r="A15" s="428">
        <v>4</v>
      </c>
      <c r="B15" s="429" t="s">
        <v>350</v>
      </c>
      <c r="C15" s="431">
        <v>120000</v>
      </c>
      <c r="D15" s="425">
        <v>50000</v>
      </c>
      <c r="E15" s="426">
        <v>4868.26</v>
      </c>
      <c r="F15" s="427"/>
      <c r="G15" s="427">
        <f>C15+D15+E15+F15</f>
        <v>174868.26</v>
      </c>
    </row>
    <row r="16" spans="1:7" ht="12.75">
      <c r="A16" s="428">
        <v>5</v>
      </c>
      <c r="B16" s="429" t="s">
        <v>351</v>
      </c>
      <c r="C16" s="431"/>
      <c r="D16" s="425"/>
      <c r="E16" s="426"/>
      <c r="F16" s="427"/>
      <c r="G16" s="427">
        <f>C16+D16+E16+F16</f>
        <v>0</v>
      </c>
    </row>
    <row r="17" spans="1:7" ht="12.75">
      <c r="A17" s="432"/>
      <c r="B17" s="433"/>
      <c r="C17" s="427">
        <f>C12+C13+C14+C15+C16</f>
        <v>625610.14</v>
      </c>
      <c r="D17" s="427">
        <f>D12+D13+D14+D15+D16</f>
        <v>90000</v>
      </c>
      <c r="E17" s="427">
        <f>E12+E13+E14+E15+E16</f>
        <v>5731.3</v>
      </c>
      <c r="F17" s="427">
        <f>F12+F13+F14+F15+F16</f>
        <v>3.3</v>
      </c>
      <c r="G17" s="427">
        <f>C17+D17+E17+F17</f>
        <v>721344.7400000001</v>
      </c>
    </row>
    <row r="18" spans="1:7" ht="12.75">
      <c r="A18" s="433"/>
      <c r="B18" s="434" t="s">
        <v>538</v>
      </c>
      <c r="C18" s="433"/>
      <c r="D18" s="433"/>
      <c r="E18" s="433"/>
      <c r="F18" s="433"/>
      <c r="G18" s="433"/>
    </row>
    <row r="19" spans="1:7" ht="22.5">
      <c r="A19" s="419"/>
      <c r="B19" s="419" t="s">
        <v>524</v>
      </c>
      <c r="C19" s="420" t="s">
        <v>533</v>
      </c>
      <c r="D19" s="421" t="s">
        <v>534</v>
      </c>
      <c r="E19" s="420" t="s">
        <v>535</v>
      </c>
      <c r="F19" s="420" t="s">
        <v>536</v>
      </c>
      <c r="G19" s="420" t="s">
        <v>537</v>
      </c>
    </row>
    <row r="20" spans="1:7" ht="12.75">
      <c r="A20" s="422">
        <v>1</v>
      </c>
      <c r="B20" s="423" t="s">
        <v>530</v>
      </c>
      <c r="C20" s="436">
        <f>C4-C12</f>
        <v>0</v>
      </c>
      <c r="D20" s="436">
        <f>D4-D12</f>
        <v>0</v>
      </c>
      <c r="E20" s="436">
        <f>E4-E12</f>
        <v>0</v>
      </c>
      <c r="F20" s="436">
        <f>F4-F12</f>
        <v>0</v>
      </c>
      <c r="G20" s="436">
        <f>G4-G12</f>
        <v>0</v>
      </c>
    </row>
    <row r="21" spans="1:7" ht="12.75">
      <c r="A21" s="428">
        <v>2</v>
      </c>
      <c r="B21" s="429" t="s">
        <v>531</v>
      </c>
      <c r="C21" s="436">
        <f>C5-C13</f>
        <v>0</v>
      </c>
      <c r="D21" s="436">
        <f>D5-D13</f>
        <v>0</v>
      </c>
      <c r="E21" s="436">
        <f>E5-E13</f>
        <v>0</v>
      </c>
      <c r="F21" s="436">
        <f>F5-F13</f>
        <v>0</v>
      </c>
      <c r="G21" s="436">
        <f>G5-G13</f>
        <v>0</v>
      </c>
    </row>
    <row r="22" spans="1:7" ht="12.75">
      <c r="A22" s="428">
        <v>3</v>
      </c>
      <c r="B22" s="429" t="s">
        <v>16</v>
      </c>
      <c r="C22" s="436">
        <f>C6-C14</f>
        <v>0</v>
      </c>
      <c r="D22" s="436">
        <f>D6-D14</f>
        <v>0</v>
      </c>
      <c r="E22" s="436">
        <f>E6-E14</f>
        <v>0</v>
      </c>
      <c r="F22" s="436">
        <f>F6-F14</f>
        <v>0</v>
      </c>
      <c r="G22" s="436">
        <f>G6-G14</f>
        <v>0</v>
      </c>
    </row>
    <row r="23" spans="1:7" ht="12.75">
      <c r="A23" s="428">
        <v>4</v>
      </c>
      <c r="B23" s="429" t="s">
        <v>350</v>
      </c>
      <c r="C23" s="436">
        <f>C7-C15</f>
        <v>0</v>
      </c>
      <c r="D23" s="436">
        <f>D7-D15</f>
        <v>0</v>
      </c>
      <c r="E23" s="436">
        <f>E7-E15</f>
        <v>0</v>
      </c>
      <c r="F23" s="436">
        <f>F7-F15</f>
        <v>0</v>
      </c>
      <c r="G23" s="436">
        <f>G7-G15</f>
        <v>0</v>
      </c>
    </row>
    <row r="24" spans="1:7" ht="12.75">
      <c r="A24" s="428">
        <v>5</v>
      </c>
      <c r="B24" s="429" t="s">
        <v>351</v>
      </c>
      <c r="C24" s="436">
        <f>C8-C16</f>
        <v>0</v>
      </c>
      <c r="D24" s="436">
        <f>D8-D16</f>
        <v>0</v>
      </c>
      <c r="E24" s="436">
        <f>E8-E16</f>
        <v>0</v>
      </c>
      <c r="F24" s="436">
        <f>F8-F16</f>
        <v>0</v>
      </c>
      <c r="G24" s="436">
        <f>G8-G16</f>
        <v>0</v>
      </c>
    </row>
    <row r="25" spans="1:7" ht="12.75">
      <c r="A25" s="432"/>
      <c r="B25" s="433"/>
      <c r="C25" s="436">
        <f>C9-C17</f>
        <v>0</v>
      </c>
      <c r="D25" s="436">
        <f>D9-D17</f>
        <v>0</v>
      </c>
      <c r="E25" s="436">
        <f>E9-E17</f>
        <v>0</v>
      </c>
      <c r="F25" s="436">
        <f>F9-F17</f>
        <v>0</v>
      </c>
      <c r="G25" s="436">
        <f>G9-G17</f>
        <v>0</v>
      </c>
    </row>
    <row r="26" spans="1:7" ht="12.75">
      <c r="A26" s="433"/>
      <c r="B26" s="434" t="s">
        <v>7</v>
      </c>
      <c r="C26" s="435"/>
      <c r="D26" s="433"/>
      <c r="E26" s="433"/>
      <c r="F26" s="433"/>
      <c r="G26" s="433"/>
    </row>
    <row r="27" spans="1:8" ht="33.75">
      <c r="A27" s="419"/>
      <c r="B27" s="419" t="s">
        <v>524</v>
      </c>
      <c r="C27" s="420" t="s">
        <v>539</v>
      </c>
      <c r="D27" s="421" t="s">
        <v>540</v>
      </c>
      <c r="E27" s="420" t="s">
        <v>541</v>
      </c>
      <c r="F27" s="420" t="s">
        <v>542</v>
      </c>
      <c r="G27" s="420" t="s">
        <v>543</v>
      </c>
      <c r="H27" s="445" t="s">
        <v>550</v>
      </c>
    </row>
    <row r="28" spans="1:8" ht="12.75">
      <c r="A28" s="422">
        <v>1</v>
      </c>
      <c r="B28" s="423" t="s">
        <v>530</v>
      </c>
      <c r="C28" s="424">
        <v>400610.14</v>
      </c>
      <c r="D28" s="425"/>
      <c r="E28" s="426"/>
      <c r="F28" s="427"/>
      <c r="G28" s="427">
        <f>C28+D28+E28+F28</f>
        <v>400610.14</v>
      </c>
      <c r="H28" s="446">
        <f>G28/G12</f>
        <v>1</v>
      </c>
    </row>
    <row r="29" spans="1:8" ht="12.75">
      <c r="A29" s="428">
        <v>2</v>
      </c>
      <c r="B29" s="429" t="s">
        <v>531</v>
      </c>
      <c r="C29" s="431">
        <v>99607.34</v>
      </c>
      <c r="D29" s="425">
        <v>40000</v>
      </c>
      <c r="E29" s="426">
        <v>863.04</v>
      </c>
      <c r="F29" s="427"/>
      <c r="G29" s="427">
        <f>C29+D29+E29+F29</f>
        <v>140470.38</v>
      </c>
      <c r="H29" s="446">
        <f>G29/G13</f>
        <v>0.9630075039930391</v>
      </c>
    </row>
    <row r="30" spans="1:8" ht="12.75">
      <c r="A30" s="428">
        <v>3</v>
      </c>
      <c r="B30" s="429" t="s">
        <v>16</v>
      </c>
      <c r="C30" s="431"/>
      <c r="D30" s="425"/>
      <c r="E30" s="426"/>
      <c r="F30" s="427"/>
      <c r="G30" s="427">
        <f>C30+D30+E30+F30</f>
        <v>0</v>
      </c>
      <c r="H30" s="446" t="e">
        <f>G30/G14</f>
        <v>#DIV/0!</v>
      </c>
    </row>
    <row r="31" spans="1:8" ht="12.75">
      <c r="A31" s="428">
        <v>4</v>
      </c>
      <c r="B31" s="429" t="s">
        <v>350</v>
      </c>
      <c r="C31" s="431">
        <v>119940</v>
      </c>
      <c r="D31" s="425">
        <v>49570</v>
      </c>
      <c r="E31" s="426">
        <v>4768.26</v>
      </c>
      <c r="F31" s="427"/>
      <c r="G31" s="427">
        <f>C31+D31+E31+F31</f>
        <v>174278.26</v>
      </c>
      <c r="H31" s="446">
        <f>G31/G15</f>
        <v>0.9966260315050884</v>
      </c>
    </row>
    <row r="32" spans="1:8" ht="12.75">
      <c r="A32" s="428">
        <v>5</v>
      </c>
      <c r="B32" s="429" t="s">
        <v>351</v>
      </c>
      <c r="C32" s="431"/>
      <c r="D32" s="425"/>
      <c r="E32" s="426"/>
      <c r="F32" s="427"/>
      <c r="G32" s="427">
        <f>C32+D32+E32+F32</f>
        <v>0</v>
      </c>
      <c r="H32" s="446" t="e">
        <f>G32/G16</f>
        <v>#DIV/0!</v>
      </c>
    </row>
    <row r="33" spans="1:8" ht="12.75">
      <c r="A33" s="432"/>
      <c r="B33" s="433"/>
      <c r="C33" s="427">
        <f>C28+C29+C30+C31+C32</f>
        <v>620157.48</v>
      </c>
      <c r="D33" s="427">
        <f>D28+D29+D30+D31+D32</f>
        <v>89570</v>
      </c>
      <c r="E33" s="427">
        <f>E28+E29+E30+E31+E32</f>
        <v>5631.3</v>
      </c>
      <c r="F33" s="427">
        <f>F28+F29+F30+F31+F32</f>
        <v>0</v>
      </c>
      <c r="G33" s="427">
        <f>C33+D33+E33+F33</f>
        <v>715358.78</v>
      </c>
      <c r="H33" s="446">
        <f>G33/G17</f>
        <v>0.9917016654200597</v>
      </c>
    </row>
    <row r="34" spans="1:7" ht="12.75">
      <c r="A34" s="433"/>
      <c r="B34" s="434" t="s">
        <v>544</v>
      </c>
      <c r="C34" s="435"/>
      <c r="D34" s="433"/>
      <c r="E34" s="433"/>
      <c r="F34" s="433"/>
      <c r="G34" s="433"/>
    </row>
    <row r="35" spans="1:7" ht="33.75">
      <c r="A35" s="419"/>
      <c r="B35" s="419" t="s">
        <v>524</v>
      </c>
      <c r="C35" s="420" t="s">
        <v>539</v>
      </c>
      <c r="D35" s="421" t="s">
        <v>540</v>
      </c>
      <c r="E35" s="420" t="s">
        <v>541</v>
      </c>
      <c r="F35" s="420" t="s">
        <v>542</v>
      </c>
      <c r="G35" s="420" t="s">
        <v>543</v>
      </c>
    </row>
    <row r="36" spans="1:7" ht="12.75">
      <c r="A36" s="422">
        <v>1</v>
      </c>
      <c r="B36" s="423" t="s">
        <v>530</v>
      </c>
      <c r="C36" s="436">
        <f>C12-C28</f>
        <v>0</v>
      </c>
      <c r="D36" s="436">
        <f>D12-D28</f>
        <v>0</v>
      </c>
      <c r="E36" s="436">
        <f>E12-E28</f>
        <v>0</v>
      </c>
      <c r="F36" s="436">
        <f>F12-F28</f>
        <v>0</v>
      </c>
      <c r="G36" s="436">
        <f>G12-G28</f>
        <v>0</v>
      </c>
    </row>
    <row r="37" spans="1:7" ht="12.75">
      <c r="A37" s="428">
        <v>2</v>
      </c>
      <c r="B37" s="429" t="s">
        <v>531</v>
      </c>
      <c r="C37" s="436">
        <f>C13-C29</f>
        <v>5392.6600000000035</v>
      </c>
      <c r="D37" s="436">
        <f>D13-D29</f>
        <v>0</v>
      </c>
      <c r="E37" s="436">
        <f>E13-E29</f>
        <v>0</v>
      </c>
      <c r="F37" s="436">
        <f>F13-F29</f>
        <v>3.3</v>
      </c>
      <c r="G37" s="436">
        <f>G13-G29</f>
        <v>5395.959999999992</v>
      </c>
    </row>
    <row r="38" spans="1:7" ht="12.75">
      <c r="A38" s="428">
        <v>3</v>
      </c>
      <c r="B38" s="429" t="s">
        <v>16</v>
      </c>
      <c r="C38" s="436">
        <f>C14-C30</f>
        <v>0</v>
      </c>
      <c r="D38" s="436">
        <f>D14-D30</f>
        <v>0</v>
      </c>
      <c r="E38" s="436">
        <f>E14-E30</f>
        <v>0</v>
      </c>
      <c r="F38" s="436">
        <f>F14-F30</f>
        <v>0</v>
      </c>
      <c r="G38" s="436">
        <f>G14-G30</f>
        <v>0</v>
      </c>
    </row>
    <row r="39" spans="1:7" ht="12.75">
      <c r="A39" s="428">
        <v>4</v>
      </c>
      <c r="B39" s="429" t="s">
        <v>350</v>
      </c>
      <c r="C39" s="436">
        <f>C15-C31</f>
        <v>60</v>
      </c>
      <c r="D39" s="436">
        <f>D15-D31</f>
        <v>430</v>
      </c>
      <c r="E39" s="436">
        <f>E15-E31</f>
        <v>100</v>
      </c>
      <c r="F39" s="436">
        <f>F15-F31</f>
        <v>0</v>
      </c>
      <c r="G39" s="436">
        <f>G15-G31</f>
        <v>590</v>
      </c>
    </row>
    <row r="40" spans="1:7" ht="12.75">
      <c r="A40" s="428">
        <v>5</v>
      </c>
      <c r="B40" s="429" t="s">
        <v>351</v>
      </c>
      <c r="C40" s="436">
        <f>C16-C32</f>
        <v>0</v>
      </c>
      <c r="D40" s="436">
        <f>D16-D32</f>
        <v>0</v>
      </c>
      <c r="E40" s="436">
        <f>E16-E32</f>
        <v>0</v>
      </c>
      <c r="F40" s="436">
        <f>F16-F32</f>
        <v>0</v>
      </c>
      <c r="G40" s="436">
        <f>G16-G32</f>
        <v>0</v>
      </c>
    </row>
    <row r="41" spans="1:7" ht="12.75">
      <c r="A41" s="432"/>
      <c r="B41" s="433"/>
      <c r="C41" s="436">
        <f>C17-C33</f>
        <v>5452.660000000033</v>
      </c>
      <c r="D41" s="436">
        <f>D17-D33</f>
        <v>430</v>
      </c>
      <c r="E41" s="436">
        <f>E17-E33</f>
        <v>100</v>
      </c>
      <c r="F41" s="436">
        <f>F17-F33</f>
        <v>3.3</v>
      </c>
      <c r="G41" s="436">
        <f>G17-G33</f>
        <v>5985.960000000079</v>
      </c>
    </row>
    <row r="42" spans="1:7" ht="12.75">
      <c r="A42" s="433"/>
      <c r="B42" s="434" t="s">
        <v>545</v>
      </c>
      <c r="C42" s="435"/>
      <c r="D42" s="433"/>
      <c r="E42" s="433"/>
      <c r="F42" s="433"/>
      <c r="G42" s="433"/>
    </row>
    <row r="43" spans="1:7" ht="33.75">
      <c r="A43" s="419"/>
      <c r="B43" s="419" t="s">
        <v>524</v>
      </c>
      <c r="C43" s="420" t="s">
        <v>539</v>
      </c>
      <c r="D43" s="421" t="s">
        <v>540</v>
      </c>
      <c r="E43" s="420" t="s">
        <v>541</v>
      </c>
      <c r="F43" s="420" t="s">
        <v>542</v>
      </c>
      <c r="G43" s="420" t="s">
        <v>543</v>
      </c>
    </row>
    <row r="44" spans="1:7" ht="12.75">
      <c r="A44" s="422">
        <v>1</v>
      </c>
      <c r="B44" s="423" t="s">
        <v>530</v>
      </c>
      <c r="C44" s="436">
        <f>C4-C28</f>
        <v>0</v>
      </c>
      <c r="D44" s="436">
        <f>D4-D28</f>
        <v>0</v>
      </c>
      <c r="E44" s="436">
        <f>E4-E28</f>
        <v>0</v>
      </c>
      <c r="F44" s="436">
        <f>F4-F28</f>
        <v>0</v>
      </c>
      <c r="G44" s="436">
        <f>G4-G28</f>
        <v>0</v>
      </c>
    </row>
    <row r="45" spans="1:7" ht="12.75">
      <c r="A45" s="428">
        <v>2</v>
      </c>
      <c r="B45" s="429" t="s">
        <v>531</v>
      </c>
      <c r="C45" s="436">
        <f>C5-C29</f>
        <v>5392.6600000000035</v>
      </c>
      <c r="D45" s="436">
        <f>D5-D29</f>
        <v>0</v>
      </c>
      <c r="E45" s="436">
        <f>E5-E29</f>
        <v>0</v>
      </c>
      <c r="F45" s="436">
        <f>F5-F29</f>
        <v>3.3</v>
      </c>
      <c r="G45" s="436">
        <f>G5-G29</f>
        <v>5395.959999999992</v>
      </c>
    </row>
    <row r="46" spans="1:7" ht="12.75">
      <c r="A46" s="428">
        <v>3</v>
      </c>
      <c r="B46" s="429" t="s">
        <v>16</v>
      </c>
      <c r="C46" s="436">
        <f>C6-C30</f>
        <v>0</v>
      </c>
      <c r="D46" s="436">
        <f>D6-D30</f>
        <v>0</v>
      </c>
      <c r="E46" s="436">
        <f>E6-E30</f>
        <v>0</v>
      </c>
      <c r="F46" s="436">
        <f>F6-F30</f>
        <v>0</v>
      </c>
      <c r="G46" s="436">
        <f>G6-G30</f>
        <v>0</v>
      </c>
    </row>
    <row r="47" spans="1:7" ht="12.75">
      <c r="A47" s="428">
        <v>4</v>
      </c>
      <c r="B47" s="429" t="s">
        <v>350</v>
      </c>
      <c r="C47" s="436">
        <f>C7-C31</f>
        <v>60</v>
      </c>
      <c r="D47" s="436">
        <f>D7-D31</f>
        <v>430</v>
      </c>
      <c r="E47" s="436">
        <f>E7-E31</f>
        <v>100</v>
      </c>
      <c r="F47" s="436">
        <f>F7-F31</f>
        <v>0</v>
      </c>
      <c r="G47" s="436">
        <f>G7-G31</f>
        <v>590</v>
      </c>
    </row>
    <row r="48" spans="1:7" ht="12.75">
      <c r="A48" s="428">
        <v>5</v>
      </c>
      <c r="B48" s="429" t="s">
        <v>351</v>
      </c>
      <c r="C48" s="436">
        <f>C8-C32</f>
        <v>0</v>
      </c>
      <c r="D48" s="436">
        <f>D8-D32</f>
        <v>0</v>
      </c>
      <c r="E48" s="436">
        <f>E8-E32</f>
        <v>0</v>
      </c>
      <c r="F48" s="436">
        <f>F8-F32</f>
        <v>0</v>
      </c>
      <c r="G48" s="436">
        <f>G8-G32</f>
        <v>0</v>
      </c>
    </row>
    <row r="49" spans="1:7" ht="12.75">
      <c r="A49" s="432"/>
      <c r="B49" s="433"/>
      <c r="C49" s="436">
        <f>C9-C33</f>
        <v>5452.660000000033</v>
      </c>
      <c r="D49" s="436">
        <f>D9-D33</f>
        <v>430</v>
      </c>
      <c r="E49" s="436">
        <f>E9-E33</f>
        <v>100</v>
      </c>
      <c r="F49" s="436">
        <f>F9-F33</f>
        <v>3.3</v>
      </c>
      <c r="G49" s="436">
        <f>G9-G33</f>
        <v>5985.960000000079</v>
      </c>
    </row>
    <row r="50" spans="1:7" ht="12.75">
      <c r="A50" s="433"/>
      <c r="B50" s="433"/>
      <c r="C50" s="433"/>
      <c r="D50" s="433"/>
      <c r="E50" s="433"/>
      <c r="F50" s="433"/>
      <c r="G50" s="433"/>
    </row>
    <row r="51" spans="1:7" ht="12.75">
      <c r="A51" s="433"/>
      <c r="B51" s="437" t="s">
        <v>551</v>
      </c>
      <c r="C51" s="433"/>
      <c r="D51" s="433"/>
      <c r="E51" s="433"/>
      <c r="F51" s="433"/>
      <c r="G51" s="433"/>
    </row>
    <row r="52" spans="1:7" ht="12.75">
      <c r="A52" s="433"/>
      <c r="B52" s="444" t="s">
        <v>523</v>
      </c>
      <c r="C52" s="433"/>
      <c r="D52" s="433"/>
      <c r="E52" s="433"/>
      <c r="F52" s="433"/>
      <c r="G52" s="433"/>
    </row>
    <row r="53" spans="1:7" ht="22.5">
      <c r="A53" s="419"/>
      <c r="B53" s="419" t="s">
        <v>524</v>
      </c>
      <c r="C53" s="420" t="s">
        <v>525</v>
      </c>
      <c r="D53" s="421" t="s">
        <v>526</v>
      </c>
      <c r="E53" s="420" t="s">
        <v>527</v>
      </c>
      <c r="F53" s="420" t="s">
        <v>528</v>
      </c>
      <c r="G53" s="420" t="s">
        <v>529</v>
      </c>
    </row>
    <row r="54" spans="1:7" ht="12.75">
      <c r="A54" s="422">
        <v>1</v>
      </c>
      <c r="B54" s="423" t="s">
        <v>530</v>
      </c>
      <c r="C54" s="424">
        <f>209623.47+16467</f>
        <v>226090.47</v>
      </c>
      <c r="D54" s="425"/>
      <c r="E54" s="426"/>
      <c r="F54" s="427"/>
      <c r="G54" s="427">
        <f>C54+D54+E54+F54</f>
        <v>226090.47</v>
      </c>
    </row>
    <row r="55" spans="1:11" ht="12.75">
      <c r="A55" s="428">
        <v>2</v>
      </c>
      <c r="B55" s="429" t="s">
        <v>531</v>
      </c>
      <c r="C55" s="430">
        <f>77000+14000</f>
        <v>91000</v>
      </c>
      <c r="D55" s="425">
        <v>4000</v>
      </c>
      <c r="E55" s="426"/>
      <c r="F55" s="427"/>
      <c r="G55" s="427">
        <f>C55+D55+E55+F55</f>
        <v>95000</v>
      </c>
      <c r="K55" s="49">
        <f>86600-77000</f>
        <v>9600</v>
      </c>
    </row>
    <row r="56" spans="1:7" ht="12.75">
      <c r="A56" s="428">
        <v>3</v>
      </c>
      <c r="B56" s="429" t="s">
        <v>16</v>
      </c>
      <c r="C56" s="431"/>
      <c r="D56" s="425"/>
      <c r="E56" s="426"/>
      <c r="F56" s="427"/>
      <c r="G56" s="427">
        <f>C56+D56+E56+F56</f>
        <v>0</v>
      </c>
    </row>
    <row r="57" spans="1:7" ht="12.75">
      <c r="A57" s="428">
        <v>4</v>
      </c>
      <c r="B57" s="429" t="s">
        <v>350</v>
      </c>
      <c r="C57" s="431"/>
      <c r="D57" s="425"/>
      <c r="E57" s="426"/>
      <c r="F57" s="427"/>
      <c r="G57" s="427">
        <f>C57+D57+E57+F57</f>
        <v>0</v>
      </c>
    </row>
    <row r="58" spans="1:7" ht="12.75">
      <c r="A58" s="428">
        <v>5</v>
      </c>
      <c r="B58" s="429" t="s">
        <v>351</v>
      </c>
      <c r="C58" s="431"/>
      <c r="D58" s="425"/>
      <c r="E58" s="426"/>
      <c r="F58" s="427"/>
      <c r="G58" s="427">
        <f>C58+D58+E58+F58</f>
        <v>0</v>
      </c>
    </row>
    <row r="59" spans="1:7" ht="12.75">
      <c r="A59" s="432"/>
      <c r="B59" s="433"/>
      <c r="C59" s="427">
        <f>C54+C55+C56+C57+C58</f>
        <v>317090.47</v>
      </c>
      <c r="D59" s="427">
        <f>D54+D55+D56+D57+D58</f>
        <v>4000</v>
      </c>
      <c r="E59" s="427">
        <f>E54+E55+E56+E57+E58</f>
        <v>0</v>
      </c>
      <c r="F59" s="427">
        <f>F54+F55+F56+F57+F58</f>
        <v>0</v>
      </c>
      <c r="G59" s="427">
        <f>C59+D59+E59+F59</f>
        <v>321090.47</v>
      </c>
    </row>
    <row r="60" spans="1:7" ht="12.75">
      <c r="A60" s="433"/>
      <c r="B60" s="434" t="s">
        <v>532</v>
      </c>
      <c r="C60" s="435"/>
      <c r="D60" s="433"/>
      <c r="E60" s="433"/>
      <c r="F60" s="433"/>
      <c r="G60" s="433"/>
    </row>
    <row r="61" spans="1:7" ht="22.5">
      <c r="A61" s="419"/>
      <c r="B61" s="419" t="s">
        <v>524</v>
      </c>
      <c r="C61" s="420" t="s">
        <v>533</v>
      </c>
      <c r="D61" s="421" t="s">
        <v>534</v>
      </c>
      <c r="E61" s="420" t="s">
        <v>535</v>
      </c>
      <c r="F61" s="420" t="s">
        <v>536</v>
      </c>
      <c r="G61" s="420" t="s">
        <v>537</v>
      </c>
    </row>
    <row r="62" spans="1:7" ht="12.75">
      <c r="A62" s="422">
        <v>1</v>
      </c>
      <c r="B62" s="423" t="s">
        <v>530</v>
      </c>
      <c r="C62" s="424">
        <f>209623.47+16467</f>
        <v>226090.47</v>
      </c>
      <c r="D62" s="425"/>
      <c r="E62" s="426"/>
      <c r="F62" s="427"/>
      <c r="G62" s="427">
        <f>C62+D62+E62+F62</f>
        <v>226090.47</v>
      </c>
    </row>
    <row r="63" spans="1:7" ht="12.75">
      <c r="A63" s="428">
        <v>2</v>
      </c>
      <c r="B63" s="429" t="s">
        <v>531</v>
      </c>
      <c r="C63" s="430">
        <f>77000+14000</f>
        <v>91000</v>
      </c>
      <c r="D63" s="425">
        <v>4000</v>
      </c>
      <c r="E63" s="426"/>
      <c r="F63" s="427"/>
      <c r="G63" s="427">
        <f>C63+D63+E63+F63</f>
        <v>95000</v>
      </c>
    </row>
    <row r="64" spans="1:7" ht="12.75">
      <c r="A64" s="428">
        <v>3</v>
      </c>
      <c r="B64" s="429" t="s">
        <v>16</v>
      </c>
      <c r="C64" s="431"/>
      <c r="D64" s="425"/>
      <c r="E64" s="426"/>
      <c r="F64" s="427"/>
      <c r="G64" s="427">
        <f>C64+D64+E64+F64</f>
        <v>0</v>
      </c>
    </row>
    <row r="65" spans="1:7" ht="12.75">
      <c r="A65" s="428">
        <v>4</v>
      </c>
      <c r="B65" s="429" t="s">
        <v>350</v>
      </c>
      <c r="C65" s="431"/>
      <c r="D65" s="425"/>
      <c r="E65" s="426"/>
      <c r="F65" s="427"/>
      <c r="G65" s="427">
        <f>C65+D65+E65+F65</f>
        <v>0</v>
      </c>
    </row>
    <row r="66" spans="1:7" ht="12.75">
      <c r="A66" s="428">
        <v>5</v>
      </c>
      <c r="B66" s="429" t="s">
        <v>351</v>
      </c>
      <c r="C66" s="431"/>
      <c r="D66" s="425"/>
      <c r="E66" s="426"/>
      <c r="F66" s="427"/>
      <c r="G66" s="427">
        <f>C66+D66+E66+F66</f>
        <v>0</v>
      </c>
    </row>
    <row r="67" spans="1:7" ht="12.75">
      <c r="A67" s="432"/>
      <c r="B67" s="433"/>
      <c r="C67" s="427">
        <f>C62+C63+C64+C65+C66</f>
        <v>317090.47</v>
      </c>
      <c r="D67" s="427">
        <f>D62+D63+D64+D65+D66</f>
        <v>4000</v>
      </c>
      <c r="E67" s="427">
        <f>E62+E63+E64+E65+E66</f>
        <v>0</v>
      </c>
      <c r="F67" s="427">
        <f>F62+F63+F64+F65+F66</f>
        <v>0</v>
      </c>
      <c r="G67" s="427">
        <f>C67+D67+E67+F67</f>
        <v>321090.47</v>
      </c>
    </row>
    <row r="68" spans="1:7" ht="12.75">
      <c r="A68" s="433"/>
      <c r="B68" s="434" t="s">
        <v>538</v>
      </c>
      <c r="C68" s="433"/>
      <c r="D68" s="433"/>
      <c r="E68" s="433"/>
      <c r="F68" s="433"/>
      <c r="G68" s="433"/>
    </row>
    <row r="69" spans="1:7" ht="22.5">
      <c r="A69" s="419"/>
      <c r="B69" s="419" t="s">
        <v>524</v>
      </c>
      <c r="C69" s="420" t="s">
        <v>533</v>
      </c>
      <c r="D69" s="421" t="s">
        <v>534</v>
      </c>
      <c r="E69" s="420" t="s">
        <v>535</v>
      </c>
      <c r="F69" s="420" t="s">
        <v>536</v>
      </c>
      <c r="G69" s="420" t="s">
        <v>537</v>
      </c>
    </row>
    <row r="70" spans="1:7" ht="12.75">
      <c r="A70" s="422">
        <v>1</v>
      </c>
      <c r="B70" s="423" t="s">
        <v>530</v>
      </c>
      <c r="C70" s="436">
        <f>C54-C62</f>
        <v>0</v>
      </c>
      <c r="D70" s="436">
        <f>D54-D62</f>
        <v>0</v>
      </c>
      <c r="E70" s="436">
        <f>E54-E62</f>
        <v>0</v>
      </c>
      <c r="F70" s="436">
        <f>F54-F62</f>
        <v>0</v>
      </c>
      <c r="G70" s="436">
        <f>G54-G62</f>
        <v>0</v>
      </c>
    </row>
    <row r="71" spans="1:7" ht="12.75">
      <c r="A71" s="428">
        <v>2</v>
      </c>
      <c r="B71" s="429" t="s">
        <v>531</v>
      </c>
      <c r="C71" s="436">
        <f>C55-C63</f>
        <v>0</v>
      </c>
      <c r="D71" s="436">
        <f>D55-D63</f>
        <v>0</v>
      </c>
      <c r="E71" s="436">
        <f>E55-E63</f>
        <v>0</v>
      </c>
      <c r="F71" s="436">
        <f>F55-F63</f>
        <v>0</v>
      </c>
      <c r="G71" s="436">
        <f>G55-G63</f>
        <v>0</v>
      </c>
    </row>
    <row r="72" spans="1:7" ht="12.75">
      <c r="A72" s="428">
        <v>3</v>
      </c>
      <c r="B72" s="429" t="s">
        <v>16</v>
      </c>
      <c r="C72" s="436">
        <f>C56-C64</f>
        <v>0</v>
      </c>
      <c r="D72" s="436">
        <f>D56-D64</f>
        <v>0</v>
      </c>
      <c r="E72" s="436">
        <f>E56-E64</f>
        <v>0</v>
      </c>
      <c r="F72" s="436">
        <f>F56-F64</f>
        <v>0</v>
      </c>
      <c r="G72" s="436">
        <f>G56-G64</f>
        <v>0</v>
      </c>
    </row>
    <row r="73" spans="1:7" ht="12.75">
      <c r="A73" s="428">
        <v>4</v>
      </c>
      <c r="B73" s="429" t="s">
        <v>350</v>
      </c>
      <c r="C73" s="436">
        <f>C57-C65</f>
        <v>0</v>
      </c>
      <c r="D73" s="436">
        <f>D57-D65</f>
        <v>0</v>
      </c>
      <c r="E73" s="436">
        <f>E57-E65</f>
        <v>0</v>
      </c>
      <c r="F73" s="436">
        <f>F57-F65</f>
        <v>0</v>
      </c>
      <c r="G73" s="436">
        <f>G57-G65</f>
        <v>0</v>
      </c>
    </row>
    <row r="74" spans="1:7" ht="12.75">
      <c r="A74" s="428">
        <v>5</v>
      </c>
      <c r="B74" s="429" t="s">
        <v>351</v>
      </c>
      <c r="C74" s="436">
        <f>C58-C66</f>
        <v>0</v>
      </c>
      <c r="D74" s="436">
        <v>0</v>
      </c>
      <c r="E74" s="436">
        <f>E58-E66</f>
        <v>0</v>
      </c>
      <c r="F74" s="436">
        <f>F58-F66</f>
        <v>0</v>
      </c>
      <c r="G74" s="436">
        <f>G58-G66</f>
        <v>0</v>
      </c>
    </row>
    <row r="75" spans="1:7" ht="12.75">
      <c r="A75" s="432"/>
      <c r="B75" s="433"/>
      <c r="C75" s="436">
        <f>C59-C67</f>
        <v>0</v>
      </c>
      <c r="D75" s="436">
        <f>D59-D67</f>
        <v>0</v>
      </c>
      <c r="E75" s="436">
        <f>E59-E67</f>
        <v>0</v>
      </c>
      <c r="F75" s="436">
        <f>F59-F67</f>
        <v>0</v>
      </c>
      <c r="G75" s="436">
        <f>G59-G67</f>
        <v>0</v>
      </c>
    </row>
    <row r="76" spans="1:7" ht="12.75">
      <c r="A76" s="433"/>
      <c r="B76" s="434" t="s">
        <v>7</v>
      </c>
      <c r="C76" s="435"/>
      <c r="D76" s="433"/>
      <c r="E76" s="433"/>
      <c r="F76" s="433"/>
      <c r="G76" s="433"/>
    </row>
    <row r="77" spans="1:8" ht="33.75">
      <c r="A77" s="419"/>
      <c r="B77" s="419" t="s">
        <v>524</v>
      </c>
      <c r="C77" s="420" t="s">
        <v>539</v>
      </c>
      <c r="D77" s="421" t="s">
        <v>540</v>
      </c>
      <c r="E77" s="420" t="s">
        <v>541</v>
      </c>
      <c r="F77" s="420" t="s">
        <v>542</v>
      </c>
      <c r="G77" s="420" t="s">
        <v>543</v>
      </c>
      <c r="H77" s="447" t="s">
        <v>552</v>
      </c>
    </row>
    <row r="78" spans="1:8" ht="12.75">
      <c r="A78" s="422">
        <v>1</v>
      </c>
      <c r="B78" s="423" t="s">
        <v>530</v>
      </c>
      <c r="C78" s="424">
        <f>209623.47+16467</f>
        <v>226090.47</v>
      </c>
      <c r="D78" s="425"/>
      <c r="E78" s="426"/>
      <c r="F78" s="427"/>
      <c r="G78" s="427">
        <f>C78+D78+E78+F78</f>
        <v>226090.47</v>
      </c>
      <c r="H78" s="446">
        <f>G78/G62</f>
        <v>1</v>
      </c>
    </row>
    <row r="79" spans="1:8" ht="12.75">
      <c r="A79" s="428">
        <v>2</v>
      </c>
      <c r="B79" s="429" t="s">
        <v>531</v>
      </c>
      <c r="C79" s="431">
        <f>73522.97+14000</f>
        <v>87522.97</v>
      </c>
      <c r="D79" s="425">
        <v>4000</v>
      </c>
      <c r="E79" s="426"/>
      <c r="F79" s="427"/>
      <c r="G79" s="427">
        <f>C79+D79+E79+F79</f>
        <v>91522.97</v>
      </c>
      <c r="H79" s="446">
        <f>G79/G63</f>
        <v>0.9633996842105264</v>
      </c>
    </row>
    <row r="80" spans="1:8" ht="12.75">
      <c r="A80" s="428">
        <v>3</v>
      </c>
      <c r="B80" s="429" t="s">
        <v>16</v>
      </c>
      <c r="C80" s="431"/>
      <c r="D80" s="425"/>
      <c r="E80" s="426"/>
      <c r="F80" s="427"/>
      <c r="G80" s="427">
        <f>C80+D80+E80+F80</f>
        <v>0</v>
      </c>
      <c r="H80" s="446" t="e">
        <f>G80/G64</f>
        <v>#DIV/0!</v>
      </c>
    </row>
    <row r="81" spans="1:8" ht="12.75">
      <c r="A81" s="428">
        <v>4</v>
      </c>
      <c r="B81" s="429" t="s">
        <v>350</v>
      </c>
      <c r="C81" s="431"/>
      <c r="D81" s="425"/>
      <c r="E81" s="426"/>
      <c r="F81" s="427"/>
      <c r="G81" s="427">
        <f>C81+D81+E81+F81</f>
        <v>0</v>
      </c>
      <c r="H81" s="446" t="e">
        <f>G81/G65</f>
        <v>#DIV/0!</v>
      </c>
    </row>
    <row r="82" spans="1:8" ht="12.75">
      <c r="A82" s="428">
        <v>5</v>
      </c>
      <c r="B82" s="429" t="s">
        <v>351</v>
      </c>
      <c r="C82" s="431"/>
      <c r="D82" s="425"/>
      <c r="E82" s="426"/>
      <c r="F82" s="427"/>
      <c r="G82" s="427">
        <f>C82+D82+E82+F82</f>
        <v>0</v>
      </c>
      <c r="H82" s="446" t="e">
        <f>G82/G66</f>
        <v>#DIV/0!</v>
      </c>
    </row>
    <row r="83" spans="1:8" ht="12.75">
      <c r="A83" s="432"/>
      <c r="B83" s="433"/>
      <c r="C83" s="427">
        <f>C78+C79+C80+C81+C82</f>
        <v>313613.44</v>
      </c>
      <c r="D83" s="427">
        <f>D78+D79+D80+D81+D82</f>
        <v>4000</v>
      </c>
      <c r="E83" s="427">
        <f>E78+E79+E80+E81+E82</f>
        <v>0</v>
      </c>
      <c r="F83" s="427">
        <f>F78+F79+F80+F81+F82</f>
        <v>0</v>
      </c>
      <c r="G83" s="427">
        <f>C83+D83+E83+F83</f>
        <v>317613.44</v>
      </c>
      <c r="H83" s="446">
        <f>G83/G67</f>
        <v>0.9891711828133674</v>
      </c>
    </row>
    <row r="84" spans="1:7" ht="12.75">
      <c r="A84" s="433"/>
      <c r="B84" s="434" t="s">
        <v>544</v>
      </c>
      <c r="C84" s="435"/>
      <c r="D84" s="433"/>
      <c r="E84" s="433"/>
      <c r="F84" s="433"/>
      <c r="G84" s="433"/>
    </row>
    <row r="85" spans="1:7" ht="33.75">
      <c r="A85" s="419"/>
      <c r="B85" s="419" t="s">
        <v>524</v>
      </c>
      <c r="C85" s="420" t="s">
        <v>539</v>
      </c>
      <c r="D85" s="421" t="s">
        <v>540</v>
      </c>
      <c r="E85" s="420" t="s">
        <v>541</v>
      </c>
      <c r="F85" s="420" t="s">
        <v>542</v>
      </c>
      <c r="G85" s="420" t="s">
        <v>543</v>
      </c>
    </row>
    <row r="86" spans="1:7" ht="12.75">
      <c r="A86" s="422">
        <v>1</v>
      </c>
      <c r="B86" s="423" t="s">
        <v>530</v>
      </c>
      <c r="C86" s="436">
        <f>C62-C78</f>
        <v>0</v>
      </c>
      <c r="D86" s="436">
        <f>D62-D78</f>
        <v>0</v>
      </c>
      <c r="E86" s="436">
        <f>E62-E78</f>
        <v>0</v>
      </c>
      <c r="F86" s="436">
        <f>F62-F78</f>
        <v>0</v>
      </c>
      <c r="G86" s="436">
        <f>G62-G78</f>
        <v>0</v>
      </c>
    </row>
    <row r="87" spans="1:7" ht="12.75">
      <c r="A87" s="428">
        <v>2</v>
      </c>
      <c r="B87" s="429" t="s">
        <v>531</v>
      </c>
      <c r="C87" s="436">
        <f>C63-C79</f>
        <v>3477.029999999999</v>
      </c>
      <c r="D87" s="436">
        <f>D63-D79</f>
        <v>0</v>
      </c>
      <c r="E87" s="436">
        <f>E63-E79</f>
        <v>0</v>
      </c>
      <c r="F87" s="436">
        <f>F63-F79</f>
        <v>0</v>
      </c>
      <c r="G87" s="436">
        <f>G63-G79</f>
        <v>3477.029999999999</v>
      </c>
    </row>
    <row r="88" spans="1:7" ht="12.75">
      <c r="A88" s="428">
        <v>3</v>
      </c>
      <c r="B88" s="429" t="s">
        <v>16</v>
      </c>
      <c r="C88" s="436">
        <f>C64-C80</f>
        <v>0</v>
      </c>
      <c r="D88" s="436">
        <f>D64-D80</f>
        <v>0</v>
      </c>
      <c r="E88" s="436">
        <f>E64-E80</f>
        <v>0</v>
      </c>
      <c r="F88" s="436">
        <f>F64-F80</f>
        <v>0</v>
      </c>
      <c r="G88" s="436">
        <f>G64-G80</f>
        <v>0</v>
      </c>
    </row>
    <row r="89" spans="1:7" ht="12.75">
      <c r="A89" s="428">
        <v>4</v>
      </c>
      <c r="B89" s="429" t="s">
        <v>350</v>
      </c>
      <c r="C89" s="436">
        <f>C65-C81</f>
        <v>0</v>
      </c>
      <c r="D89" s="436">
        <f>D65-D81</f>
        <v>0</v>
      </c>
      <c r="E89" s="436">
        <f>E65-E81</f>
        <v>0</v>
      </c>
      <c r="F89" s="436">
        <f>F65-F81</f>
        <v>0</v>
      </c>
      <c r="G89" s="436">
        <f>G65-G81</f>
        <v>0</v>
      </c>
    </row>
    <row r="90" spans="1:7" ht="12.75">
      <c r="A90" s="428">
        <v>5</v>
      </c>
      <c r="B90" s="429" t="s">
        <v>351</v>
      </c>
      <c r="C90" s="436">
        <f>C66-C82</f>
        <v>0</v>
      </c>
      <c r="D90" s="436">
        <f>D66-D82</f>
        <v>0</v>
      </c>
      <c r="E90" s="436">
        <f>E66-E82</f>
        <v>0</v>
      </c>
      <c r="F90" s="436">
        <f>F66-F82</f>
        <v>0</v>
      </c>
      <c r="G90" s="436">
        <f>G66-G82</f>
        <v>0</v>
      </c>
    </row>
    <row r="91" spans="1:7" ht="12.75">
      <c r="A91" s="432"/>
      <c r="B91" s="433"/>
      <c r="C91" s="436">
        <f>C67-C83</f>
        <v>3477.0299999999697</v>
      </c>
      <c r="D91" s="436">
        <f>D67-D83</f>
        <v>0</v>
      </c>
      <c r="E91" s="436">
        <f>E67-E83</f>
        <v>0</v>
      </c>
      <c r="F91" s="436">
        <f>F67-F83</f>
        <v>0</v>
      </c>
      <c r="G91" s="436">
        <f>G67-G83</f>
        <v>3477.0299999999697</v>
      </c>
    </row>
    <row r="92" spans="1:7" ht="12.75">
      <c r="A92" s="433"/>
      <c r="B92" s="434" t="s">
        <v>545</v>
      </c>
      <c r="C92" s="435"/>
      <c r="D92" s="433"/>
      <c r="E92" s="433"/>
      <c r="F92" s="433"/>
      <c r="G92" s="433"/>
    </row>
    <row r="93" spans="1:7" ht="33.75">
      <c r="A93" s="419"/>
      <c r="B93" s="419" t="s">
        <v>524</v>
      </c>
      <c r="C93" s="420" t="s">
        <v>539</v>
      </c>
      <c r="D93" s="421" t="s">
        <v>540</v>
      </c>
      <c r="E93" s="420" t="s">
        <v>541</v>
      </c>
      <c r="F93" s="420" t="s">
        <v>542</v>
      </c>
      <c r="G93" s="420" t="s">
        <v>543</v>
      </c>
    </row>
    <row r="94" spans="1:7" ht="12.75">
      <c r="A94" s="422">
        <v>1</v>
      </c>
      <c r="B94" s="423" t="s">
        <v>530</v>
      </c>
      <c r="C94" s="436">
        <f>C54-C78</f>
        <v>0</v>
      </c>
      <c r="D94" s="436">
        <f>D54-D78</f>
        <v>0</v>
      </c>
      <c r="E94" s="436">
        <f>E54-E78</f>
        <v>0</v>
      </c>
      <c r="F94" s="436">
        <f>F54-F78</f>
        <v>0</v>
      </c>
      <c r="G94" s="436">
        <f>G54-G78</f>
        <v>0</v>
      </c>
    </row>
    <row r="95" spans="1:7" ht="12.75">
      <c r="A95" s="428">
        <v>2</v>
      </c>
      <c r="B95" s="429" t="s">
        <v>531</v>
      </c>
      <c r="C95" s="436">
        <f>C55-C79</f>
        <v>3477.029999999999</v>
      </c>
      <c r="D95" s="436">
        <f>D55-D79</f>
        <v>0</v>
      </c>
      <c r="E95" s="436">
        <f>E55-E79</f>
        <v>0</v>
      </c>
      <c r="F95" s="436">
        <f>F55-F79</f>
        <v>0</v>
      </c>
      <c r="G95" s="436">
        <f>G55-G79</f>
        <v>3477.029999999999</v>
      </c>
    </row>
    <row r="96" spans="1:7" ht="12.75">
      <c r="A96" s="428">
        <v>3</v>
      </c>
      <c r="B96" s="429" t="s">
        <v>16</v>
      </c>
      <c r="C96" s="436">
        <f>C56-C80</f>
        <v>0</v>
      </c>
      <c r="D96" s="436">
        <f>D56-D80</f>
        <v>0</v>
      </c>
      <c r="E96" s="436">
        <f>E56-E80</f>
        <v>0</v>
      </c>
      <c r="F96" s="436">
        <f>F56-F80</f>
        <v>0</v>
      </c>
      <c r="G96" s="436">
        <f>G56-G80</f>
        <v>0</v>
      </c>
    </row>
    <row r="97" spans="1:7" ht="12.75">
      <c r="A97" s="428">
        <v>4</v>
      </c>
      <c r="B97" s="429" t="s">
        <v>350</v>
      </c>
      <c r="C97" s="436">
        <f>C57-C81</f>
        <v>0</v>
      </c>
      <c r="D97" s="436">
        <f>D57-D81</f>
        <v>0</v>
      </c>
      <c r="E97" s="436">
        <f>E57-E81</f>
        <v>0</v>
      </c>
      <c r="F97" s="436">
        <f>F57-F81</f>
        <v>0</v>
      </c>
      <c r="G97" s="436">
        <f>G57-G81</f>
        <v>0</v>
      </c>
    </row>
    <row r="98" spans="1:7" ht="12.75">
      <c r="A98" s="428">
        <v>5</v>
      </c>
      <c r="B98" s="429" t="s">
        <v>351</v>
      </c>
      <c r="C98" s="436">
        <f>C58-C82</f>
        <v>0</v>
      </c>
      <c r="D98" s="436">
        <f>D58-D82</f>
        <v>0</v>
      </c>
      <c r="E98" s="436">
        <f>E58-E82</f>
        <v>0</v>
      </c>
      <c r="F98" s="436">
        <f>F58-F82</f>
        <v>0</v>
      </c>
      <c r="G98" s="436">
        <f>G58-G82</f>
        <v>0</v>
      </c>
    </row>
    <row r="99" spans="1:7" ht="12.75">
      <c r="A99" s="432"/>
      <c r="B99" s="433"/>
      <c r="C99" s="436">
        <f>C59-C83</f>
        <v>3477.0299999999697</v>
      </c>
      <c r="D99" s="436">
        <f>D59-D83</f>
        <v>0</v>
      </c>
      <c r="E99" s="436">
        <f>E59-E83</f>
        <v>0</v>
      </c>
      <c r="F99" s="436">
        <f>F59-F83</f>
        <v>0</v>
      </c>
      <c r="G99" s="436">
        <f>G59-G83</f>
        <v>3477.0299999999697</v>
      </c>
    </row>
    <row r="100" spans="1:7" ht="12.75">
      <c r="A100" s="433"/>
      <c r="B100" s="433"/>
      <c r="C100" s="433"/>
      <c r="D100" s="433"/>
      <c r="E100" s="433"/>
      <c r="F100" s="433"/>
      <c r="G100" s="433"/>
    </row>
    <row r="101" spans="1:7" ht="12.75">
      <c r="A101" s="433"/>
      <c r="B101" s="448" t="s">
        <v>553</v>
      </c>
      <c r="C101" s="433"/>
      <c r="D101" s="433"/>
      <c r="E101" s="433"/>
      <c r="F101" s="433"/>
      <c r="G101" s="433"/>
    </row>
    <row r="102" spans="1:7" ht="12.75">
      <c r="A102" s="433"/>
      <c r="B102" s="444" t="s">
        <v>523</v>
      </c>
      <c r="C102" s="433"/>
      <c r="D102" s="433"/>
      <c r="E102" s="433"/>
      <c r="F102" s="433"/>
      <c r="G102" s="433"/>
    </row>
    <row r="103" spans="1:7" ht="22.5">
      <c r="A103" s="419"/>
      <c r="B103" s="419" t="s">
        <v>524</v>
      </c>
      <c r="C103" s="420" t="s">
        <v>525</v>
      </c>
      <c r="D103" s="421" t="s">
        <v>526</v>
      </c>
      <c r="E103" s="420" t="s">
        <v>527</v>
      </c>
      <c r="F103" s="420" t="s">
        <v>528</v>
      </c>
      <c r="G103" s="420" t="s">
        <v>529</v>
      </c>
    </row>
    <row r="104" spans="1:7" ht="12.75">
      <c r="A104" s="422">
        <v>1</v>
      </c>
      <c r="B104" s="423" t="s">
        <v>530</v>
      </c>
      <c r="C104" s="424">
        <v>201804.52</v>
      </c>
      <c r="D104" s="425"/>
      <c r="E104" s="426"/>
      <c r="F104" s="427">
        <f>326.9+30926.18</f>
        <v>31253.08</v>
      </c>
      <c r="G104" s="427">
        <f>C104+D104+E104+F104</f>
        <v>233057.59999999998</v>
      </c>
    </row>
    <row r="105" spans="1:7" ht="12.75">
      <c r="A105" s="428">
        <v>2</v>
      </c>
      <c r="B105" s="429" t="s">
        <v>531</v>
      </c>
      <c r="C105" s="430">
        <v>60000</v>
      </c>
      <c r="D105" s="425">
        <v>10000</v>
      </c>
      <c r="E105" s="426"/>
      <c r="F105" s="427">
        <v>41040.45</v>
      </c>
      <c r="G105" s="427">
        <f>C105+D105+E105+F105</f>
        <v>111040.45</v>
      </c>
    </row>
    <row r="106" spans="1:7" ht="12.75">
      <c r="A106" s="428">
        <v>3</v>
      </c>
      <c r="B106" s="429" t="s">
        <v>16</v>
      </c>
      <c r="C106" s="431"/>
      <c r="D106" s="425"/>
      <c r="E106" s="426"/>
      <c r="F106" s="427"/>
      <c r="G106" s="427">
        <f>C106+D106+E106+F106</f>
        <v>0</v>
      </c>
    </row>
    <row r="107" spans="1:7" ht="12.75">
      <c r="A107" s="428">
        <v>4</v>
      </c>
      <c r="B107" s="429" t="s">
        <v>350</v>
      </c>
      <c r="C107" s="431"/>
      <c r="D107" s="425"/>
      <c r="E107" s="426"/>
      <c r="F107" s="427">
        <v>52841.49</v>
      </c>
      <c r="G107" s="427">
        <f>C107+D107+E107+F107</f>
        <v>52841.49</v>
      </c>
    </row>
    <row r="108" spans="1:7" ht="12.75">
      <c r="A108" s="428">
        <v>5</v>
      </c>
      <c r="B108" s="429" t="s">
        <v>351</v>
      </c>
      <c r="C108" s="431">
        <v>3024543</v>
      </c>
      <c r="D108" s="425">
        <v>691036</v>
      </c>
      <c r="E108" s="426">
        <v>192421.56</v>
      </c>
      <c r="F108" s="427">
        <f>358898.38+0.62+12.04</f>
        <v>358911.04</v>
      </c>
      <c r="G108" s="427">
        <f>C108+D108+E108+F108</f>
        <v>4266911.6</v>
      </c>
    </row>
    <row r="109" spans="1:7" ht="12.75">
      <c r="A109" s="432"/>
      <c r="B109" s="433"/>
      <c r="C109" s="427">
        <f>SUM(C104+C105+C106+C107+C108)</f>
        <v>3286347.52</v>
      </c>
      <c r="D109" s="427">
        <f>SUM(D104+D105+D106+D107+D108)</f>
        <v>701036</v>
      </c>
      <c r="E109" s="427">
        <f>SUM(E104+E105+E106+E107+E108)</f>
        <v>192421.56</v>
      </c>
      <c r="F109" s="427">
        <f>SUM(F104+F105+F106+F107+F108)</f>
        <v>484046.05999999994</v>
      </c>
      <c r="G109" s="427">
        <f>C109+D109+E109+F109</f>
        <v>4663851.14</v>
      </c>
    </row>
    <row r="110" spans="1:7" ht="12.75">
      <c r="A110" s="433"/>
      <c r="B110" s="434" t="s">
        <v>532</v>
      </c>
      <c r="C110" s="435"/>
      <c r="D110" s="433"/>
      <c r="E110" s="433"/>
      <c r="F110" s="433"/>
      <c r="G110" s="433"/>
    </row>
    <row r="111" spans="1:7" ht="22.5">
      <c r="A111" s="419"/>
      <c r="B111" s="419" t="s">
        <v>524</v>
      </c>
      <c r="C111" s="420" t="s">
        <v>533</v>
      </c>
      <c r="D111" s="421" t="s">
        <v>534</v>
      </c>
      <c r="E111" s="420" t="s">
        <v>535</v>
      </c>
      <c r="F111" s="420" t="s">
        <v>536</v>
      </c>
      <c r="G111" s="420" t="s">
        <v>537</v>
      </c>
    </row>
    <row r="112" spans="1:7" ht="12.75">
      <c r="A112" s="422">
        <v>1</v>
      </c>
      <c r="B112" s="423" t="s">
        <v>530</v>
      </c>
      <c r="C112" s="424">
        <v>201804.52</v>
      </c>
      <c r="D112" s="425"/>
      <c r="E112" s="426"/>
      <c r="F112" s="427">
        <f>326.9+30926.18</f>
        <v>31253.08</v>
      </c>
      <c r="G112" s="427">
        <f>C112+D112+E112+F112</f>
        <v>233057.59999999998</v>
      </c>
    </row>
    <row r="113" spans="1:7" ht="12.75">
      <c r="A113" s="428">
        <v>2</v>
      </c>
      <c r="B113" s="429" t="s">
        <v>531</v>
      </c>
      <c r="C113" s="431">
        <v>60000</v>
      </c>
      <c r="D113" s="425">
        <v>10000</v>
      </c>
      <c r="E113" s="426"/>
      <c r="F113" s="427">
        <v>41040.45</v>
      </c>
      <c r="G113" s="427">
        <f>C113+D113+E113+F113</f>
        <v>111040.45</v>
      </c>
    </row>
    <row r="114" spans="1:7" ht="12.75">
      <c r="A114" s="428">
        <v>3</v>
      </c>
      <c r="B114" s="429" t="s">
        <v>16</v>
      </c>
      <c r="C114" s="431"/>
      <c r="D114" s="425"/>
      <c r="E114" s="426"/>
      <c r="F114" s="427"/>
      <c r="G114" s="427">
        <f>C114+D114+E114+F114</f>
        <v>0</v>
      </c>
    </row>
    <row r="115" spans="1:7" ht="12.75">
      <c r="A115" s="428">
        <v>4</v>
      </c>
      <c r="B115" s="429" t="s">
        <v>350</v>
      </c>
      <c r="C115" s="431"/>
      <c r="D115" s="425"/>
      <c r="E115" s="426"/>
      <c r="F115" s="427">
        <v>52841.49</v>
      </c>
      <c r="G115" s="427">
        <f>C115+D115+E115+F115</f>
        <v>52841.49</v>
      </c>
    </row>
    <row r="116" spans="1:7" ht="12.75">
      <c r="A116" s="428">
        <v>5</v>
      </c>
      <c r="B116" s="429" t="s">
        <v>351</v>
      </c>
      <c r="C116" s="431">
        <v>3024543</v>
      </c>
      <c r="D116" s="425">
        <v>691036</v>
      </c>
      <c r="E116" s="426">
        <v>192421.56</v>
      </c>
      <c r="F116" s="427">
        <f>358898.38+0.62+12.04</f>
        <v>358911.04</v>
      </c>
      <c r="G116" s="427">
        <f>C116+D116+E116+F116</f>
        <v>4266911.6</v>
      </c>
    </row>
    <row r="117" spans="1:7" ht="12.75">
      <c r="A117" s="432"/>
      <c r="B117" s="433"/>
      <c r="C117" s="427">
        <f>C112+C113+C114+C115+C116</f>
        <v>3286347.52</v>
      </c>
      <c r="D117" s="427">
        <f>D112+D113+D114+D115+D116</f>
        <v>701036</v>
      </c>
      <c r="E117" s="427">
        <f>E112+E113+E114+E115+E116</f>
        <v>192421.56</v>
      </c>
      <c r="F117" s="427">
        <f>F112+F113+F114+F115+F116</f>
        <v>484046.05999999994</v>
      </c>
      <c r="G117" s="427">
        <f>C117+D117+E117+F117</f>
        <v>4663851.14</v>
      </c>
    </row>
    <row r="118" spans="1:7" ht="12.75">
      <c r="A118" s="433"/>
      <c r="B118" s="434" t="s">
        <v>538</v>
      </c>
      <c r="C118" s="433"/>
      <c r="D118" s="433"/>
      <c r="E118" s="433"/>
      <c r="F118" s="433"/>
      <c r="G118" s="433"/>
    </row>
    <row r="119" spans="1:7" ht="22.5">
      <c r="A119" s="419"/>
      <c r="B119" s="419" t="s">
        <v>524</v>
      </c>
      <c r="C119" s="420" t="s">
        <v>533</v>
      </c>
      <c r="D119" s="421" t="s">
        <v>534</v>
      </c>
      <c r="E119" s="420" t="s">
        <v>535</v>
      </c>
      <c r="F119" s="420" t="s">
        <v>536</v>
      </c>
      <c r="G119" s="420" t="s">
        <v>537</v>
      </c>
    </row>
    <row r="120" spans="1:7" ht="12.75">
      <c r="A120" s="422">
        <v>1</v>
      </c>
      <c r="B120" s="423" t="s">
        <v>530</v>
      </c>
      <c r="C120" s="436">
        <f>C104-C112</f>
        <v>0</v>
      </c>
      <c r="D120" s="436">
        <f>D104-D112</f>
        <v>0</v>
      </c>
      <c r="E120" s="436">
        <f>E104-E112</f>
        <v>0</v>
      </c>
      <c r="F120" s="436">
        <f>F104-F112</f>
        <v>0</v>
      </c>
      <c r="G120" s="436">
        <f>G104-G112</f>
        <v>0</v>
      </c>
    </row>
    <row r="121" spans="1:7" ht="12.75">
      <c r="A121" s="428">
        <v>2</v>
      </c>
      <c r="B121" s="429" t="s">
        <v>531</v>
      </c>
      <c r="C121" s="436">
        <f>C105-C113</f>
        <v>0</v>
      </c>
      <c r="D121" s="436">
        <f>D105-D113</f>
        <v>0</v>
      </c>
      <c r="E121" s="436">
        <f>E105-E113</f>
        <v>0</v>
      </c>
      <c r="F121" s="436">
        <f>F105-F113</f>
        <v>0</v>
      </c>
      <c r="G121" s="436">
        <f>G105-G113</f>
        <v>0</v>
      </c>
    </row>
    <row r="122" spans="1:7" ht="12.75">
      <c r="A122" s="428">
        <v>3</v>
      </c>
      <c r="B122" s="429" t="s">
        <v>16</v>
      </c>
      <c r="C122" s="436">
        <f>C106-C114</f>
        <v>0</v>
      </c>
      <c r="D122" s="436">
        <f>D106-D114</f>
        <v>0</v>
      </c>
      <c r="E122" s="436">
        <f>E106-E114</f>
        <v>0</v>
      </c>
      <c r="F122" s="436">
        <f>F106-F114</f>
        <v>0</v>
      </c>
      <c r="G122" s="436">
        <f>G106-G114</f>
        <v>0</v>
      </c>
    </row>
    <row r="123" spans="1:7" ht="12.75">
      <c r="A123" s="428">
        <v>4</v>
      </c>
      <c r="B123" s="429" t="s">
        <v>350</v>
      </c>
      <c r="C123" s="436">
        <f>C107-C115</f>
        <v>0</v>
      </c>
      <c r="D123" s="436">
        <f>D107-D115</f>
        <v>0</v>
      </c>
      <c r="E123" s="436">
        <f>E107-E115</f>
        <v>0</v>
      </c>
      <c r="F123" s="436">
        <f>F107-F115</f>
        <v>0</v>
      </c>
      <c r="G123" s="436">
        <f>G107-G115</f>
        <v>0</v>
      </c>
    </row>
    <row r="124" spans="1:7" ht="12.75">
      <c r="A124" s="428">
        <v>5</v>
      </c>
      <c r="B124" s="429" t="s">
        <v>351</v>
      </c>
      <c r="C124" s="436">
        <f>C108-C116</f>
        <v>0</v>
      </c>
      <c r="D124" s="436">
        <f>D108-D116</f>
        <v>0</v>
      </c>
      <c r="E124" s="436">
        <f>E108-E116</f>
        <v>0</v>
      </c>
      <c r="F124" s="436">
        <f>F108-F116</f>
        <v>0</v>
      </c>
      <c r="G124" s="436">
        <f>G108-G116</f>
        <v>0</v>
      </c>
    </row>
    <row r="125" spans="1:7" ht="12.75">
      <c r="A125" s="432"/>
      <c r="B125" s="433"/>
      <c r="C125" s="436">
        <f>C109-C117</f>
        <v>0</v>
      </c>
      <c r="D125" s="436">
        <f>D109-D117</f>
        <v>0</v>
      </c>
      <c r="E125" s="436">
        <f>E109-E117</f>
        <v>0</v>
      </c>
      <c r="F125" s="436">
        <f>F109-F117</f>
        <v>0</v>
      </c>
      <c r="G125" s="436">
        <f>G109-G117</f>
        <v>0</v>
      </c>
    </row>
    <row r="126" spans="1:7" ht="12.75">
      <c r="A126" s="433"/>
      <c r="B126" s="434" t="s">
        <v>7</v>
      </c>
      <c r="C126" s="435"/>
      <c r="D126" s="433"/>
      <c r="E126" s="433"/>
      <c r="F126" s="433"/>
      <c r="G126" s="433"/>
    </row>
    <row r="127" spans="1:8" ht="33.75">
      <c r="A127" s="419"/>
      <c r="B127" s="419" t="s">
        <v>524</v>
      </c>
      <c r="C127" s="420" t="s">
        <v>539</v>
      </c>
      <c r="D127" s="421" t="s">
        <v>540</v>
      </c>
      <c r="E127" s="420" t="s">
        <v>541</v>
      </c>
      <c r="F127" s="420" t="s">
        <v>542</v>
      </c>
      <c r="G127" s="420" t="s">
        <v>543</v>
      </c>
      <c r="H127" s="447" t="s">
        <v>552</v>
      </c>
    </row>
    <row r="128" spans="1:8" ht="12.75">
      <c r="A128" s="422">
        <v>1</v>
      </c>
      <c r="B128" s="423" t="s">
        <v>530</v>
      </c>
      <c r="C128" s="424">
        <v>201804.52</v>
      </c>
      <c r="D128" s="425"/>
      <c r="E128" s="426"/>
      <c r="F128" s="427">
        <v>26527.9</v>
      </c>
      <c r="G128" s="427">
        <f>C128+D128+E128+F128</f>
        <v>228332.41999999998</v>
      </c>
      <c r="H128" s="446">
        <f>G128/G112</f>
        <v>0.9797252696329148</v>
      </c>
    </row>
    <row r="129" spans="1:8" ht="12.75">
      <c r="A129" s="428">
        <v>2</v>
      </c>
      <c r="B129" s="429" t="s">
        <v>531</v>
      </c>
      <c r="C129" s="431">
        <v>58931.8</v>
      </c>
      <c r="D129" s="425">
        <v>10000</v>
      </c>
      <c r="E129" s="426"/>
      <c r="F129" s="427">
        <v>25480.59</v>
      </c>
      <c r="G129" s="427">
        <f>C129+D129+E129+F129</f>
        <v>94412.39</v>
      </c>
      <c r="H129" s="446">
        <f>G129/G113</f>
        <v>0.8502522279043357</v>
      </c>
    </row>
    <row r="130" spans="1:8" ht="12.75">
      <c r="A130" s="428">
        <v>3</v>
      </c>
      <c r="B130" s="429" t="s">
        <v>16</v>
      </c>
      <c r="C130" s="431"/>
      <c r="D130" s="425"/>
      <c r="E130" s="426"/>
      <c r="F130" s="427">
        <v>0</v>
      </c>
      <c r="G130" s="427">
        <f>C130+D130+E130+F130</f>
        <v>0</v>
      </c>
      <c r="H130" s="446" t="e">
        <f>G130/G114</f>
        <v>#DIV/0!</v>
      </c>
    </row>
    <row r="131" spans="1:8" ht="12.75">
      <c r="A131" s="428">
        <v>4</v>
      </c>
      <c r="B131" s="429" t="s">
        <v>350</v>
      </c>
      <c r="C131" s="431"/>
      <c r="D131" s="425"/>
      <c r="E131" s="426"/>
      <c r="F131" s="427">
        <v>47114.38</v>
      </c>
      <c r="G131" s="427">
        <f>C131+D131+E131+F131</f>
        <v>47114.38</v>
      </c>
      <c r="H131" s="446">
        <f>G131/G115</f>
        <v>0.8916171743075375</v>
      </c>
    </row>
    <row r="132" spans="1:8" ht="12.75">
      <c r="A132" s="428">
        <v>5</v>
      </c>
      <c r="B132" s="429" t="s">
        <v>351</v>
      </c>
      <c r="C132" s="431">
        <v>3020629</v>
      </c>
      <c r="D132" s="425">
        <v>691030</v>
      </c>
      <c r="E132" s="426">
        <v>192302.8</v>
      </c>
      <c r="F132" s="427">
        <v>224410</v>
      </c>
      <c r="G132" s="427">
        <f>C132+D132+E132+F132</f>
        <v>4128371.8</v>
      </c>
      <c r="H132" s="446">
        <f>G132/G116</f>
        <v>0.9675315982641872</v>
      </c>
    </row>
    <row r="133" spans="1:8" ht="12.75">
      <c r="A133" s="432"/>
      <c r="B133" s="433"/>
      <c r="C133" s="427">
        <f>C128+C129+C130+C131+C132</f>
        <v>3281365.32</v>
      </c>
      <c r="D133" s="427">
        <f>D128+D129+D130+D131+D132</f>
        <v>701030</v>
      </c>
      <c r="E133" s="427">
        <f>E128+E129+E130+E131+E132</f>
        <v>192302.8</v>
      </c>
      <c r="F133" s="427">
        <f>F128+F129+F130+F131+F132</f>
        <v>323532.87</v>
      </c>
      <c r="G133" s="427">
        <f>C133+D133+E133+F133</f>
        <v>4498230.989999999</v>
      </c>
      <c r="H133" s="446">
        <f>G133/G117</f>
        <v>0.9644885428311504</v>
      </c>
    </row>
    <row r="134" spans="1:7" ht="12.75">
      <c r="A134" s="433"/>
      <c r="B134" s="434" t="s">
        <v>544</v>
      </c>
      <c r="C134" s="435"/>
      <c r="D134" s="433"/>
      <c r="E134" s="433"/>
      <c r="F134" s="433"/>
      <c r="G134" s="433"/>
    </row>
    <row r="135" spans="1:7" ht="33.75">
      <c r="A135" s="419"/>
      <c r="B135" s="419" t="s">
        <v>524</v>
      </c>
      <c r="C135" s="420" t="s">
        <v>539</v>
      </c>
      <c r="D135" s="421" t="s">
        <v>540</v>
      </c>
      <c r="E135" s="420" t="s">
        <v>541</v>
      </c>
      <c r="F135" s="420" t="s">
        <v>542</v>
      </c>
      <c r="G135" s="420" t="s">
        <v>543</v>
      </c>
    </row>
    <row r="136" spans="1:7" ht="12.75">
      <c r="A136" s="422">
        <v>1</v>
      </c>
      <c r="B136" s="423" t="s">
        <v>530</v>
      </c>
      <c r="C136" s="436">
        <f>C112-C128</f>
        <v>0</v>
      </c>
      <c r="D136" s="436">
        <f>D112-D128</f>
        <v>0</v>
      </c>
      <c r="E136" s="436">
        <f>E112-E128</f>
        <v>0</v>
      </c>
      <c r="F136" s="436">
        <f>F112-F128</f>
        <v>4725.18</v>
      </c>
      <c r="G136" s="436">
        <f>G112-G128</f>
        <v>4725.179999999993</v>
      </c>
    </row>
    <row r="137" spans="1:7" ht="12.75">
      <c r="A137" s="428">
        <v>2</v>
      </c>
      <c r="B137" s="429" t="s">
        <v>531</v>
      </c>
      <c r="C137" s="436">
        <f>C113-C129</f>
        <v>1068.199999999997</v>
      </c>
      <c r="D137" s="436">
        <f>D113-D129</f>
        <v>0</v>
      </c>
      <c r="E137" s="436">
        <f>E113-E129</f>
        <v>0</v>
      </c>
      <c r="F137" s="436">
        <f>F113-F129</f>
        <v>15559.859999999997</v>
      </c>
      <c r="G137" s="436">
        <f>G113-G129</f>
        <v>16628.059999999998</v>
      </c>
    </row>
    <row r="138" spans="1:10" ht="12.75">
      <c r="A138" s="428">
        <v>3</v>
      </c>
      <c r="B138" s="429" t="s">
        <v>16</v>
      </c>
      <c r="C138" s="436">
        <f>C114-C130</f>
        <v>0</v>
      </c>
      <c r="D138" s="436">
        <f>D114-D130</f>
        <v>0</v>
      </c>
      <c r="E138" s="436">
        <f>E114-E130</f>
        <v>0</v>
      </c>
      <c r="F138" s="436">
        <f>F114-F130</f>
        <v>0</v>
      </c>
      <c r="G138" s="436">
        <f>G114-G130</f>
        <v>0</v>
      </c>
      <c r="J138" s="49" t="s">
        <v>353</v>
      </c>
    </row>
    <row r="139" spans="1:7" ht="12.75">
      <c r="A139" s="428">
        <v>4</v>
      </c>
      <c r="B139" s="429" t="s">
        <v>350</v>
      </c>
      <c r="C139" s="436">
        <f>C115-C131</f>
        <v>0</v>
      </c>
      <c r="D139" s="436">
        <f>D115-D131</f>
        <v>0</v>
      </c>
      <c r="E139" s="436">
        <f>E115-E131</f>
        <v>0</v>
      </c>
      <c r="F139" s="436">
        <f>F115-F131</f>
        <v>5727.110000000001</v>
      </c>
      <c r="G139" s="436">
        <f>G115-G131</f>
        <v>5727.110000000001</v>
      </c>
    </row>
    <row r="140" spans="1:7" ht="12.75">
      <c r="A140" s="428">
        <v>5</v>
      </c>
      <c r="B140" s="429" t="s">
        <v>351</v>
      </c>
      <c r="C140" s="436">
        <f>C116-C132</f>
        <v>3914</v>
      </c>
      <c r="D140" s="436">
        <f>D116-D132</f>
        <v>6</v>
      </c>
      <c r="E140" s="436">
        <f>E116-E132</f>
        <v>118.76000000000931</v>
      </c>
      <c r="F140" s="436">
        <f>F116-F132</f>
        <v>134501.03999999998</v>
      </c>
      <c r="G140" s="436">
        <f>G116-G132</f>
        <v>138539.7999999998</v>
      </c>
    </row>
    <row r="141" spans="1:7" ht="12.75">
      <c r="A141" s="432"/>
      <c r="B141" s="433"/>
      <c r="C141" s="436">
        <f>C117-C133</f>
        <v>4982.200000000186</v>
      </c>
      <c r="D141" s="436">
        <f>D117-D133</f>
        <v>6</v>
      </c>
      <c r="E141" s="436">
        <f>E117-E133</f>
        <v>118.76000000000931</v>
      </c>
      <c r="F141" s="436">
        <f>F117-F133</f>
        <v>160513.18999999994</v>
      </c>
      <c r="G141" s="436">
        <f>G117-G133</f>
        <v>165620.15000000037</v>
      </c>
    </row>
    <row r="142" spans="1:7" ht="12.75">
      <c r="A142" s="433"/>
      <c r="B142" s="434" t="s">
        <v>545</v>
      </c>
      <c r="C142" s="435"/>
      <c r="D142" s="433"/>
      <c r="E142" s="433"/>
      <c r="F142" s="433"/>
      <c r="G142" s="433"/>
    </row>
    <row r="143" spans="1:7" ht="33.75">
      <c r="A143" s="419"/>
      <c r="B143" s="419" t="s">
        <v>524</v>
      </c>
      <c r="C143" s="420" t="s">
        <v>539</v>
      </c>
      <c r="D143" s="421" t="s">
        <v>540</v>
      </c>
      <c r="E143" s="420" t="s">
        <v>541</v>
      </c>
      <c r="F143" s="420" t="s">
        <v>542</v>
      </c>
      <c r="G143" s="420" t="s">
        <v>543</v>
      </c>
    </row>
    <row r="144" spans="1:7" ht="12.75">
      <c r="A144" s="422">
        <v>1</v>
      </c>
      <c r="B144" s="423" t="s">
        <v>530</v>
      </c>
      <c r="C144" s="436">
        <f>C104-C128</f>
        <v>0</v>
      </c>
      <c r="D144" s="436">
        <f>D104-D128</f>
        <v>0</v>
      </c>
      <c r="E144" s="436">
        <f>E104-E128</f>
        <v>0</v>
      </c>
      <c r="F144" s="436">
        <f>F104-F128</f>
        <v>4725.18</v>
      </c>
      <c r="G144" s="436">
        <f>G104-G128</f>
        <v>4725.179999999993</v>
      </c>
    </row>
    <row r="145" spans="1:7" ht="12.75">
      <c r="A145" s="428">
        <v>2</v>
      </c>
      <c r="B145" s="429" t="s">
        <v>531</v>
      </c>
      <c r="C145" s="436">
        <f>C105-C129</f>
        <v>1068.199999999997</v>
      </c>
      <c r="D145" s="436">
        <f>D105-D129</f>
        <v>0</v>
      </c>
      <c r="E145" s="436">
        <f>E105-E129</f>
        <v>0</v>
      </c>
      <c r="F145" s="436">
        <f>F105-F129</f>
        <v>15559.859999999997</v>
      </c>
      <c r="G145" s="436">
        <f>G105-G129</f>
        <v>16628.059999999998</v>
      </c>
    </row>
    <row r="146" spans="1:7" ht="12.75">
      <c r="A146" s="428">
        <v>3</v>
      </c>
      <c r="B146" s="429" t="s">
        <v>16</v>
      </c>
      <c r="C146" s="436">
        <f>C106-C130</f>
        <v>0</v>
      </c>
      <c r="D146" s="436">
        <f>D106-D130</f>
        <v>0</v>
      </c>
      <c r="E146" s="436">
        <f>E106-E130</f>
        <v>0</v>
      </c>
      <c r="F146" s="436">
        <f>F106-F130</f>
        <v>0</v>
      </c>
      <c r="G146" s="436">
        <f>G106-G130</f>
        <v>0</v>
      </c>
    </row>
    <row r="147" spans="1:7" ht="12.75">
      <c r="A147" s="428">
        <v>4</v>
      </c>
      <c r="B147" s="429" t="s">
        <v>350</v>
      </c>
      <c r="C147" s="436">
        <f>C107-C131</f>
        <v>0</v>
      </c>
      <c r="D147" s="436">
        <f>D107-D131</f>
        <v>0</v>
      </c>
      <c r="E147" s="436">
        <f>E107-E131</f>
        <v>0</v>
      </c>
      <c r="F147" s="436">
        <f>F107-F131</f>
        <v>5727.110000000001</v>
      </c>
      <c r="G147" s="436">
        <f>G107-G131</f>
        <v>5727.110000000001</v>
      </c>
    </row>
    <row r="148" spans="1:7" ht="12.75">
      <c r="A148" s="428">
        <v>5</v>
      </c>
      <c r="B148" s="429" t="s">
        <v>351</v>
      </c>
      <c r="C148" s="436">
        <f>C108-C132</f>
        <v>3914</v>
      </c>
      <c r="D148" s="436">
        <f>D108-D132</f>
        <v>6</v>
      </c>
      <c r="E148" s="436">
        <f>E108-E132</f>
        <v>118.76000000000931</v>
      </c>
      <c r="F148" s="436">
        <f>F108-F132</f>
        <v>134501.03999999998</v>
      </c>
      <c r="G148" s="436">
        <f>G108-G132</f>
        <v>138539.7999999998</v>
      </c>
    </row>
    <row r="149" spans="1:7" ht="12.75">
      <c r="A149" s="432"/>
      <c r="B149" s="433"/>
      <c r="C149" s="436">
        <f>C109-C133</f>
        <v>4982.200000000186</v>
      </c>
      <c r="D149" s="436">
        <f>D109-D133</f>
        <v>6</v>
      </c>
      <c r="E149" s="436">
        <f>E109-E133</f>
        <v>118.76000000000931</v>
      </c>
      <c r="F149" s="436">
        <f>F109-F133</f>
        <v>160513.18999999994</v>
      </c>
      <c r="G149" s="436">
        <f>G109-G133</f>
        <v>165620.15000000037</v>
      </c>
    </row>
    <row r="150" spans="1:7" ht="12.75">
      <c r="A150" s="433"/>
      <c r="B150" s="433"/>
      <c r="C150" s="433"/>
      <c r="D150" s="433"/>
      <c r="E150" s="433"/>
      <c r="F150" s="433"/>
      <c r="G150" s="433"/>
    </row>
    <row r="151" spans="1:7" ht="12.75">
      <c r="A151" s="433"/>
      <c r="B151" s="448" t="s">
        <v>554</v>
      </c>
      <c r="C151" s="433"/>
      <c r="D151" s="433"/>
      <c r="E151" s="433"/>
      <c r="F151" s="433"/>
      <c r="G151" s="433"/>
    </row>
    <row r="152" spans="1:7" ht="12.75">
      <c r="A152" s="433"/>
      <c r="B152" s="444" t="s">
        <v>523</v>
      </c>
      <c r="C152" s="433"/>
      <c r="D152" s="433"/>
      <c r="E152" s="433"/>
      <c r="F152" s="433"/>
      <c r="G152" s="433"/>
    </row>
    <row r="153" spans="1:7" ht="22.5">
      <c r="A153" s="419"/>
      <c r="B153" s="419" t="s">
        <v>524</v>
      </c>
      <c r="C153" s="420" t="s">
        <v>525</v>
      </c>
      <c r="D153" s="421" t="s">
        <v>526</v>
      </c>
      <c r="E153" s="420" t="s">
        <v>527</v>
      </c>
      <c r="F153" s="420" t="s">
        <v>528</v>
      </c>
      <c r="G153" s="420" t="s">
        <v>529</v>
      </c>
    </row>
    <row r="154" spans="1:7" ht="12.75">
      <c r="A154" s="422">
        <v>1</v>
      </c>
      <c r="B154" s="423" t="s">
        <v>530</v>
      </c>
      <c r="C154" s="431">
        <f>59874.26+260031.95</f>
        <v>319906.21</v>
      </c>
      <c r="D154" s="427"/>
      <c r="E154" s="427"/>
      <c r="F154" s="427"/>
      <c r="G154" s="427">
        <f>C154+D154+E154+F154</f>
        <v>319906.21</v>
      </c>
    </row>
    <row r="155" spans="1:7" ht="12.75">
      <c r="A155" s="428">
        <v>2</v>
      </c>
      <c r="B155" s="429" t="s">
        <v>531</v>
      </c>
      <c r="C155" s="430">
        <f>1052593+20000</f>
        <v>1072593</v>
      </c>
      <c r="D155" s="427">
        <v>103091</v>
      </c>
      <c r="E155" s="427"/>
      <c r="F155" s="427"/>
      <c r="G155" s="427">
        <f>C155+D155+E155+F155</f>
        <v>1175684</v>
      </c>
    </row>
    <row r="156" spans="1:7" ht="12.75">
      <c r="A156" s="428">
        <v>3</v>
      </c>
      <c r="B156" s="429" t="s">
        <v>16</v>
      </c>
      <c r="C156" s="430">
        <f>157400+5000</f>
        <v>162400</v>
      </c>
      <c r="D156" s="427"/>
      <c r="E156" s="427"/>
      <c r="F156" s="427"/>
      <c r="G156" s="427">
        <f>C156+D156+E156+F156</f>
        <v>162400</v>
      </c>
    </row>
    <row r="157" spans="1:7" ht="12.75">
      <c r="A157" s="428">
        <v>4</v>
      </c>
      <c r="B157" s="429" t="s">
        <v>350</v>
      </c>
      <c r="C157" s="431"/>
      <c r="D157" s="427"/>
      <c r="E157" s="427"/>
      <c r="F157" s="427"/>
      <c r="G157" s="427">
        <f>C157+D157+E157+F157</f>
        <v>0</v>
      </c>
    </row>
    <row r="158" spans="1:7" ht="12.75">
      <c r="A158" s="428">
        <v>5</v>
      </c>
      <c r="B158" s="429" t="s">
        <v>351</v>
      </c>
      <c r="C158" s="431"/>
      <c r="D158" s="427"/>
      <c r="E158" s="427"/>
      <c r="F158" s="427"/>
      <c r="G158" s="427">
        <f>C158+D158+E158+F158</f>
        <v>0</v>
      </c>
    </row>
    <row r="159" spans="1:7" ht="12.75">
      <c r="A159" s="432"/>
      <c r="B159" s="433"/>
      <c r="C159" s="427">
        <f>C154+C155+C156+C157+C158</f>
        <v>1554899.21</v>
      </c>
      <c r="D159" s="427">
        <f>D154+D155+D156+D157+D158</f>
        <v>103091</v>
      </c>
      <c r="E159" s="427">
        <f>E154+E155+E156+E157+E158</f>
        <v>0</v>
      </c>
      <c r="F159" s="427">
        <f>F154+F155+F156+F157+F158</f>
        <v>0</v>
      </c>
      <c r="G159" s="427">
        <f>C159+D159+E159+F159</f>
        <v>1657990.21</v>
      </c>
    </row>
    <row r="160" spans="1:7" ht="12.75">
      <c r="A160" s="433"/>
      <c r="B160" s="434" t="s">
        <v>532</v>
      </c>
      <c r="C160" s="435"/>
      <c r="D160" s="433"/>
      <c r="E160" s="433"/>
      <c r="F160" s="433"/>
      <c r="G160" s="433"/>
    </row>
    <row r="161" spans="1:7" ht="22.5">
      <c r="A161" s="419"/>
      <c r="B161" s="419" t="s">
        <v>524</v>
      </c>
      <c r="C161" s="420" t="s">
        <v>533</v>
      </c>
      <c r="D161" s="421" t="s">
        <v>534</v>
      </c>
      <c r="E161" s="420" t="s">
        <v>535</v>
      </c>
      <c r="F161" s="420" t="s">
        <v>536</v>
      </c>
      <c r="G161" s="420" t="s">
        <v>537</v>
      </c>
    </row>
    <row r="162" spans="1:7" ht="12.75">
      <c r="A162" s="422">
        <v>1</v>
      </c>
      <c r="B162" s="423" t="s">
        <v>530</v>
      </c>
      <c r="C162" s="431">
        <f>59874.26+260031.95</f>
        <v>319906.21</v>
      </c>
      <c r="D162" s="427"/>
      <c r="E162" s="427"/>
      <c r="F162" s="427"/>
      <c r="G162" s="427">
        <f>C162+D162+E162+F162</f>
        <v>319906.21</v>
      </c>
    </row>
    <row r="163" spans="1:7" ht="12.75">
      <c r="A163" s="428">
        <v>2</v>
      </c>
      <c r="B163" s="429" t="s">
        <v>531</v>
      </c>
      <c r="C163" s="430">
        <f>1052593+20000</f>
        <v>1072593</v>
      </c>
      <c r="D163" s="427">
        <v>103091</v>
      </c>
      <c r="E163" s="427"/>
      <c r="F163" s="427"/>
      <c r="G163" s="427">
        <f>C163+D163+E163+F163</f>
        <v>1175684</v>
      </c>
    </row>
    <row r="164" spans="1:7" ht="12.75">
      <c r="A164" s="428">
        <v>3</v>
      </c>
      <c r="B164" s="429" t="s">
        <v>16</v>
      </c>
      <c r="C164" s="430">
        <f>157400+5000</f>
        <v>162400</v>
      </c>
      <c r="D164" s="427"/>
      <c r="E164" s="427"/>
      <c r="F164" s="427"/>
      <c r="G164" s="427">
        <f>C164+D164+E164+F164</f>
        <v>162400</v>
      </c>
    </row>
    <row r="165" spans="1:7" ht="12.75">
      <c r="A165" s="428">
        <v>4</v>
      </c>
      <c r="B165" s="429" t="s">
        <v>350</v>
      </c>
      <c r="C165" s="431"/>
      <c r="D165" s="427"/>
      <c r="E165" s="427"/>
      <c r="F165" s="427"/>
      <c r="G165" s="427">
        <f>C165+D165+E165+F165</f>
        <v>0</v>
      </c>
    </row>
    <row r="166" spans="1:7" ht="12.75">
      <c r="A166" s="428">
        <v>5</v>
      </c>
      <c r="B166" s="429" t="s">
        <v>351</v>
      </c>
      <c r="C166" s="431"/>
      <c r="D166" s="427"/>
      <c r="E166" s="427"/>
      <c r="F166" s="427"/>
      <c r="G166" s="427">
        <f>C166+D166+E166+F166</f>
        <v>0</v>
      </c>
    </row>
    <row r="167" spans="1:7" ht="12.75">
      <c r="A167" s="432"/>
      <c r="B167" s="433"/>
      <c r="C167" s="427">
        <f>C162+C163+C164+C165+C166</f>
        <v>1554899.21</v>
      </c>
      <c r="D167" s="427">
        <f>D162+D163+D164+D165+D166</f>
        <v>103091</v>
      </c>
      <c r="E167" s="427">
        <f>E162+E163+E164+E165+E166</f>
        <v>0</v>
      </c>
      <c r="F167" s="427">
        <f>F162+F163+F164+F165+F166</f>
        <v>0</v>
      </c>
      <c r="G167" s="427">
        <f>C167+D167+E167+F167</f>
        <v>1657990.21</v>
      </c>
    </row>
    <row r="168" spans="1:7" ht="12.75">
      <c r="A168" s="433"/>
      <c r="B168" s="434" t="s">
        <v>538</v>
      </c>
      <c r="C168" s="433"/>
      <c r="D168" s="433"/>
      <c r="E168" s="433"/>
      <c r="F168" s="433"/>
      <c r="G168" s="433"/>
    </row>
    <row r="169" spans="1:7" ht="22.5">
      <c r="A169" s="419"/>
      <c r="B169" s="419" t="s">
        <v>524</v>
      </c>
      <c r="C169" s="431" t="s">
        <v>533</v>
      </c>
      <c r="D169" s="421" t="s">
        <v>534</v>
      </c>
      <c r="E169" s="420" t="s">
        <v>535</v>
      </c>
      <c r="F169" s="420" t="s">
        <v>536</v>
      </c>
      <c r="G169" s="420" t="s">
        <v>537</v>
      </c>
    </row>
    <row r="170" spans="1:7" ht="12.75">
      <c r="A170" s="422">
        <v>1</v>
      </c>
      <c r="B170" s="423" t="s">
        <v>530</v>
      </c>
      <c r="C170" s="431">
        <f>C154-C162</f>
        <v>0</v>
      </c>
      <c r="D170" s="436">
        <f>D154-D162</f>
        <v>0</v>
      </c>
      <c r="E170" s="436">
        <f>E154-E162</f>
        <v>0</v>
      </c>
      <c r="F170" s="436">
        <f>F154-F162</f>
        <v>0</v>
      </c>
      <c r="G170" s="436">
        <f>G154-G162</f>
        <v>0</v>
      </c>
    </row>
    <row r="171" spans="1:7" ht="12.75">
      <c r="A171" s="428">
        <v>2</v>
      </c>
      <c r="B171" s="429" t="s">
        <v>531</v>
      </c>
      <c r="C171" s="431">
        <f>C155-C163</f>
        <v>0</v>
      </c>
      <c r="D171" s="436">
        <f>D155-D163</f>
        <v>0</v>
      </c>
      <c r="E171" s="436">
        <f>E155-E163</f>
        <v>0</v>
      </c>
      <c r="F171" s="436">
        <f>F155-F163</f>
        <v>0</v>
      </c>
      <c r="G171" s="436">
        <f>G155-G163</f>
        <v>0</v>
      </c>
    </row>
    <row r="172" spans="1:7" ht="12.75">
      <c r="A172" s="428">
        <v>3</v>
      </c>
      <c r="B172" s="429" t="s">
        <v>16</v>
      </c>
      <c r="C172" s="431">
        <f>C156-C164</f>
        <v>0</v>
      </c>
      <c r="D172" s="436">
        <f>D156-D164</f>
        <v>0</v>
      </c>
      <c r="E172" s="436">
        <f>E156-E164</f>
        <v>0</v>
      </c>
      <c r="F172" s="436">
        <f>F156-F164</f>
        <v>0</v>
      </c>
      <c r="G172" s="436">
        <f>G156-G164</f>
        <v>0</v>
      </c>
    </row>
    <row r="173" spans="1:7" ht="12.75">
      <c r="A173" s="428">
        <v>4</v>
      </c>
      <c r="B173" s="429" t="s">
        <v>350</v>
      </c>
      <c r="C173" s="431">
        <f>C157-C165</f>
        <v>0</v>
      </c>
      <c r="D173" s="436">
        <f>D157-D165</f>
        <v>0</v>
      </c>
      <c r="E173" s="436">
        <f>E157-E165</f>
        <v>0</v>
      </c>
      <c r="F173" s="436">
        <f>F157-F165</f>
        <v>0</v>
      </c>
      <c r="G173" s="436">
        <f>G157-G165</f>
        <v>0</v>
      </c>
    </row>
    <row r="174" spans="1:7" ht="12.75">
      <c r="A174" s="428">
        <v>5</v>
      </c>
      <c r="B174" s="429" t="s">
        <v>351</v>
      </c>
      <c r="C174" s="431">
        <f>C158-C166</f>
        <v>0</v>
      </c>
      <c r="D174" s="436">
        <f>D158-D166</f>
        <v>0</v>
      </c>
      <c r="E174" s="436">
        <f>E158-E166</f>
        <v>0</v>
      </c>
      <c r="F174" s="436">
        <f>F158-F166</f>
        <v>0</v>
      </c>
      <c r="G174" s="436">
        <f>G158-G166</f>
        <v>0</v>
      </c>
    </row>
    <row r="175" spans="1:7" ht="12.75">
      <c r="A175" s="432"/>
      <c r="B175" s="433"/>
      <c r="C175" s="433"/>
      <c r="D175" s="436">
        <f>D159-D167</f>
        <v>0</v>
      </c>
      <c r="E175" s="436">
        <f>E159-E167</f>
        <v>0</v>
      </c>
      <c r="F175" s="436">
        <f>F159-F167</f>
        <v>0</v>
      </c>
      <c r="G175" s="436">
        <f>G159-G167</f>
        <v>0</v>
      </c>
    </row>
    <row r="176" spans="1:7" ht="12.75">
      <c r="A176" s="433"/>
      <c r="B176" s="434" t="s">
        <v>7</v>
      </c>
      <c r="C176" s="435"/>
      <c r="D176" s="433"/>
      <c r="E176" s="433"/>
      <c r="F176" s="433"/>
      <c r="G176" s="433"/>
    </row>
    <row r="177" spans="1:7" ht="33.75">
      <c r="A177" s="419"/>
      <c r="B177" s="419" t="s">
        <v>524</v>
      </c>
      <c r="C177" s="420" t="s">
        <v>539</v>
      </c>
      <c r="D177" s="421" t="s">
        <v>540</v>
      </c>
      <c r="E177" s="420" t="s">
        <v>541</v>
      </c>
      <c r="F177" s="420" t="s">
        <v>542</v>
      </c>
      <c r="G177" s="420" t="s">
        <v>543</v>
      </c>
    </row>
    <row r="178" spans="1:8" ht="12.75">
      <c r="A178" s="422">
        <v>1</v>
      </c>
      <c r="B178" s="423" t="s">
        <v>530</v>
      </c>
      <c r="C178" s="424">
        <f>59874.26+260031.95</f>
        <v>319906.21</v>
      </c>
      <c r="D178" s="427"/>
      <c r="E178" s="427"/>
      <c r="F178" s="427"/>
      <c r="G178" s="427">
        <f>C178+D178+E178+F178</f>
        <v>319906.21</v>
      </c>
      <c r="H178" s="449">
        <f>G178/G162</f>
        <v>1</v>
      </c>
    </row>
    <row r="179" spans="1:8" ht="12.75">
      <c r="A179" s="428">
        <v>2</v>
      </c>
      <c r="B179" s="429" t="s">
        <v>531</v>
      </c>
      <c r="C179" s="431">
        <f>1049704.02+19493-1092.8</f>
        <v>1068104.22</v>
      </c>
      <c r="D179" s="427">
        <v>103091</v>
      </c>
      <c r="E179" s="427"/>
      <c r="F179" s="427"/>
      <c r="G179" s="427">
        <f>C179+D179+E179+F179</f>
        <v>1171195.22</v>
      </c>
      <c r="H179" s="449">
        <f>G179/G163</f>
        <v>0.9961819842746861</v>
      </c>
    </row>
    <row r="180" spans="1:8" ht="12.75">
      <c r="A180" s="428">
        <v>3</v>
      </c>
      <c r="B180" s="429" t="s">
        <v>16</v>
      </c>
      <c r="C180" s="431">
        <f>151962.38+5000</f>
        <v>156962.38</v>
      </c>
      <c r="D180" s="427"/>
      <c r="E180" s="427"/>
      <c r="F180" s="427"/>
      <c r="G180" s="427">
        <f>C180+D180+E180+F180</f>
        <v>156962.38</v>
      </c>
      <c r="H180" s="449">
        <f>G180/G164</f>
        <v>0.966517118226601</v>
      </c>
    </row>
    <row r="181" spans="1:8" ht="12.75">
      <c r="A181" s="428">
        <v>4</v>
      </c>
      <c r="B181" s="429" t="s">
        <v>350</v>
      </c>
      <c r="C181" s="431"/>
      <c r="D181" s="427"/>
      <c r="E181" s="427"/>
      <c r="F181" s="427"/>
      <c r="G181" s="427">
        <f>C181+D181+E181+F181</f>
        <v>0</v>
      </c>
      <c r="H181" s="449" t="e">
        <f>G181/G165</f>
        <v>#DIV/0!</v>
      </c>
    </row>
    <row r="182" spans="1:8" ht="12.75">
      <c r="A182" s="428">
        <v>5</v>
      </c>
      <c r="B182" s="429" t="s">
        <v>351</v>
      </c>
      <c r="C182" s="431"/>
      <c r="D182" s="427"/>
      <c r="E182" s="427"/>
      <c r="F182" s="427"/>
      <c r="G182" s="427">
        <f>C182+D182+E182+F182</f>
        <v>0</v>
      </c>
      <c r="H182" s="449" t="e">
        <f>G182/G166</f>
        <v>#DIV/0!</v>
      </c>
    </row>
    <row r="183" spans="1:8" ht="12.75">
      <c r="A183" s="432"/>
      <c r="B183" s="433"/>
      <c r="C183" s="427">
        <f>C178+C179+C180+C181+C182</f>
        <v>1544972.81</v>
      </c>
      <c r="D183" s="427">
        <f>D178+D179+D180+D181+D182</f>
        <v>103091</v>
      </c>
      <c r="E183" s="427">
        <f>E178+E179+E180+E181+E182</f>
        <v>0</v>
      </c>
      <c r="F183" s="427">
        <f>F178+F179+F180+F181+F182</f>
        <v>0</v>
      </c>
      <c r="G183" s="427">
        <f>C183+D183+E183+F183</f>
        <v>1648063.81</v>
      </c>
      <c r="H183" s="449">
        <f>G183/G167</f>
        <v>0.9940129923927598</v>
      </c>
    </row>
    <row r="184" spans="1:7" ht="12.75">
      <c r="A184" s="433"/>
      <c r="B184" s="434" t="s">
        <v>544</v>
      </c>
      <c r="C184" s="435"/>
      <c r="D184" s="433"/>
      <c r="E184" s="433"/>
      <c r="F184" s="433"/>
      <c r="G184" s="433"/>
    </row>
    <row r="185" spans="1:7" ht="33.75">
      <c r="A185" s="419"/>
      <c r="B185" s="419" t="s">
        <v>524</v>
      </c>
      <c r="C185" s="420" t="s">
        <v>539</v>
      </c>
      <c r="D185" s="421" t="s">
        <v>540</v>
      </c>
      <c r="E185" s="420" t="s">
        <v>541</v>
      </c>
      <c r="F185" s="420" t="s">
        <v>542</v>
      </c>
      <c r="G185" s="420" t="s">
        <v>543</v>
      </c>
    </row>
    <row r="186" spans="1:7" ht="12.75">
      <c r="A186" s="422">
        <v>1</v>
      </c>
      <c r="B186" s="423" t="s">
        <v>530</v>
      </c>
      <c r="C186" s="436">
        <f>C162-C178</f>
        <v>0</v>
      </c>
      <c r="D186" s="436">
        <f>D162-D178</f>
        <v>0</v>
      </c>
      <c r="E186" s="436">
        <f>E162-E178</f>
        <v>0</v>
      </c>
      <c r="F186" s="436">
        <f>F162-F178</f>
        <v>0</v>
      </c>
      <c r="G186" s="436">
        <f>G162-G178</f>
        <v>0</v>
      </c>
    </row>
    <row r="187" spans="1:7" ht="12.75">
      <c r="A187" s="428">
        <v>2</v>
      </c>
      <c r="B187" s="429" t="s">
        <v>531</v>
      </c>
      <c r="C187" s="436">
        <f>C163-C179</f>
        <v>4488.780000000028</v>
      </c>
      <c r="D187" s="436">
        <f>D163-D179</f>
        <v>0</v>
      </c>
      <c r="E187" s="436">
        <f>E163-E179</f>
        <v>0</v>
      </c>
      <c r="F187" s="436">
        <f>F163-F179</f>
        <v>0</v>
      </c>
      <c r="G187" s="436">
        <f>G163-G179</f>
        <v>4488.780000000028</v>
      </c>
    </row>
    <row r="188" spans="1:7" ht="12.75">
      <c r="A188" s="428">
        <v>3</v>
      </c>
      <c r="B188" s="429" t="s">
        <v>16</v>
      </c>
      <c r="C188" s="436">
        <f>C164-C180</f>
        <v>5437.619999999995</v>
      </c>
      <c r="D188" s="436">
        <f>D164-D180</f>
        <v>0</v>
      </c>
      <c r="E188" s="436">
        <f>E164-E180</f>
        <v>0</v>
      </c>
      <c r="F188" s="436">
        <f>F164-F180</f>
        <v>0</v>
      </c>
      <c r="G188" s="436">
        <f>G164-G180</f>
        <v>5437.619999999995</v>
      </c>
    </row>
    <row r="189" spans="1:7" ht="12.75">
      <c r="A189" s="428">
        <v>4</v>
      </c>
      <c r="B189" s="429" t="s">
        <v>350</v>
      </c>
      <c r="C189" s="436">
        <f>C165-C181</f>
        <v>0</v>
      </c>
      <c r="D189" s="436">
        <f>D165-D181</f>
        <v>0</v>
      </c>
      <c r="E189" s="436">
        <f>E165-E181</f>
        <v>0</v>
      </c>
      <c r="F189" s="436">
        <f>F165-F181</f>
        <v>0</v>
      </c>
      <c r="G189" s="436">
        <f>G165-G181</f>
        <v>0</v>
      </c>
    </row>
    <row r="190" spans="1:7" ht="12.75">
      <c r="A190" s="428">
        <v>5</v>
      </c>
      <c r="B190" s="429" t="s">
        <v>351</v>
      </c>
      <c r="C190" s="436">
        <f>C166-C182</f>
        <v>0</v>
      </c>
      <c r="D190" s="436">
        <f>D166-D182</f>
        <v>0</v>
      </c>
      <c r="E190" s="436">
        <f>E166-E182</f>
        <v>0</v>
      </c>
      <c r="F190" s="436">
        <f>F166-F182</f>
        <v>0</v>
      </c>
      <c r="G190" s="436">
        <f>G166-G182</f>
        <v>0</v>
      </c>
    </row>
    <row r="191" spans="1:7" ht="12.75">
      <c r="A191" s="432"/>
      <c r="B191" s="433"/>
      <c r="C191" s="436">
        <f>C167-C183</f>
        <v>9926.399999999907</v>
      </c>
      <c r="D191" s="436">
        <f>D167-D183</f>
        <v>0</v>
      </c>
      <c r="E191" s="436">
        <f>E167-E183</f>
        <v>0</v>
      </c>
      <c r="F191" s="436">
        <f>F167-F183</f>
        <v>0</v>
      </c>
      <c r="G191" s="436">
        <f>G167-G183</f>
        <v>9926.399999999907</v>
      </c>
    </row>
    <row r="192" spans="1:7" ht="12.75">
      <c r="A192" s="433"/>
      <c r="B192" s="434" t="s">
        <v>545</v>
      </c>
      <c r="C192" s="435"/>
      <c r="D192" s="433"/>
      <c r="E192" s="433"/>
      <c r="F192" s="433"/>
      <c r="G192" s="433"/>
    </row>
    <row r="193" spans="1:7" ht="33.75">
      <c r="A193" s="419"/>
      <c r="B193" s="419" t="s">
        <v>524</v>
      </c>
      <c r="C193" s="420" t="s">
        <v>539</v>
      </c>
      <c r="D193" s="421" t="s">
        <v>540</v>
      </c>
      <c r="E193" s="420" t="s">
        <v>541</v>
      </c>
      <c r="F193" s="420" t="s">
        <v>542</v>
      </c>
      <c r="G193" s="420" t="s">
        <v>543</v>
      </c>
    </row>
    <row r="194" spans="1:7" ht="12.75">
      <c r="A194" s="422">
        <v>1</v>
      </c>
      <c r="B194" s="423" t="s">
        <v>530</v>
      </c>
      <c r="C194" s="436">
        <f>C154-C178</f>
        <v>0</v>
      </c>
      <c r="D194" s="436">
        <f>D154-D178</f>
        <v>0</v>
      </c>
      <c r="E194" s="436">
        <f>E154-E178</f>
        <v>0</v>
      </c>
      <c r="F194" s="436">
        <f>F154-F178</f>
        <v>0</v>
      </c>
      <c r="G194" s="436">
        <f>G154-G178</f>
        <v>0</v>
      </c>
    </row>
    <row r="195" spans="1:7" ht="12.75">
      <c r="A195" s="428">
        <v>2</v>
      </c>
      <c r="B195" s="429" t="s">
        <v>531</v>
      </c>
      <c r="C195" s="436">
        <f>C155-C179</f>
        <v>4488.780000000028</v>
      </c>
      <c r="D195" s="436">
        <f>D155-D179</f>
        <v>0</v>
      </c>
      <c r="E195" s="436">
        <f>E155-E179</f>
        <v>0</v>
      </c>
      <c r="F195" s="436">
        <f>F155-F179</f>
        <v>0</v>
      </c>
      <c r="G195" s="436">
        <f>G155-G179</f>
        <v>4488.780000000028</v>
      </c>
    </row>
    <row r="196" spans="1:7" ht="12.75">
      <c r="A196" s="428">
        <v>3</v>
      </c>
      <c r="B196" s="429" t="s">
        <v>16</v>
      </c>
      <c r="C196" s="436">
        <f>C156-C180</f>
        <v>5437.619999999995</v>
      </c>
      <c r="D196" s="436">
        <f>D156-D180</f>
        <v>0</v>
      </c>
      <c r="E196" s="436">
        <f>E156-E180</f>
        <v>0</v>
      </c>
      <c r="F196" s="436">
        <f>F156-F180</f>
        <v>0</v>
      </c>
      <c r="G196" s="436">
        <f>G156-G180</f>
        <v>5437.619999999995</v>
      </c>
    </row>
    <row r="197" spans="1:7" ht="12.75">
      <c r="A197" s="428">
        <v>4</v>
      </c>
      <c r="B197" s="429" t="s">
        <v>350</v>
      </c>
      <c r="C197" s="436">
        <f>C157-C181</f>
        <v>0</v>
      </c>
      <c r="D197" s="436">
        <f>D157-D181</f>
        <v>0</v>
      </c>
      <c r="E197" s="436">
        <f>E157-E181</f>
        <v>0</v>
      </c>
      <c r="F197" s="436">
        <f>F157-F181</f>
        <v>0</v>
      </c>
      <c r="G197" s="436">
        <f>G157-G181</f>
        <v>0</v>
      </c>
    </row>
    <row r="198" spans="1:7" ht="12.75">
      <c r="A198" s="428">
        <v>5</v>
      </c>
      <c r="B198" s="429" t="s">
        <v>351</v>
      </c>
      <c r="C198" s="436">
        <f>C158-C182</f>
        <v>0</v>
      </c>
      <c r="D198" s="436">
        <f>D158-D182</f>
        <v>0</v>
      </c>
      <c r="E198" s="436">
        <f>E158-E182</f>
        <v>0</v>
      </c>
      <c r="F198" s="436">
        <f>F158-F182</f>
        <v>0</v>
      </c>
      <c r="G198" s="436">
        <f>G158-G182</f>
        <v>0</v>
      </c>
    </row>
    <row r="199" spans="1:7" ht="12.75">
      <c r="A199" s="432"/>
      <c r="B199" s="433"/>
      <c r="C199" s="436">
        <f>C159-C183</f>
        <v>9926.399999999907</v>
      </c>
      <c r="D199" s="436">
        <f>D159-D183</f>
        <v>0</v>
      </c>
      <c r="E199" s="436">
        <f>E159-E183</f>
        <v>0</v>
      </c>
      <c r="F199" s="436">
        <f>F159-F183</f>
        <v>0</v>
      </c>
      <c r="G199" s="436">
        <f>G159-G183</f>
        <v>9926.399999999907</v>
      </c>
    </row>
    <row r="200" spans="1:7" ht="12.75">
      <c r="A200" s="433"/>
      <c r="B200" s="433"/>
      <c r="C200" s="433"/>
      <c r="D200" s="433"/>
      <c r="E200" s="433"/>
      <c r="F200" s="433"/>
      <c r="G200" s="433"/>
    </row>
  </sheetData>
  <sheetProtection/>
  <printOptions/>
  <pageMargins left="0.75" right="0.75" top="1" bottom="1" header="0.5" footer="0.5"/>
  <pageSetup horizontalDpi="300" verticalDpi="300" orientation="portrait" scale="9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200"/>
  <sheetViews>
    <sheetView tabSelected="1" view="pageBreakPreview" zoomScale="75" zoomScaleNormal="75" zoomScaleSheetLayoutView="75" zoomScalePageLayoutView="0" workbookViewId="0" topLeftCell="A293">
      <selection activeCell="A295" sqref="A295:H343"/>
    </sheetView>
  </sheetViews>
  <sheetFormatPr defaultColWidth="9.140625" defaultRowHeight="12.75"/>
  <cols>
    <col min="1" max="1" width="4.28125" widthPt="22.5" style="49" customWidth="1"/>
    <col min="2" max="2" width="20.28125" widthPt="106.5" style="49" customWidth="1"/>
    <col min="3" max="3" width="16.28125" widthPt="85.5" style="49" customWidth="1"/>
    <col min="4" max="5" width="13.28125" widthPt="69.75" style="49" customWidth="1"/>
    <col min="6" max="6" width="15.140625" widthPt="79.5" style="49" customWidth="1"/>
    <col min="7" max="7" width="16.28125" widthPt="85.5" style="49" customWidth="1"/>
    <col min="8" max="8" width="18.140625" widthPt="95.25" style="49" customWidth="1"/>
    <col min="9" max="9" width="9.140625" widthPt="48" style="49" hidden="1" customWidth="1"/>
    <col min="10" max="10" width="0.13671875" widthPt="0.75" style="49" hidden="1" customWidth="1"/>
  </cols>
  <sheetData>
    <row r="1" spans="1:7" ht="14.25" customHeight="1">
      <c r="A1" s="278"/>
      <c r="B1" s="1" t="s">
        <v>555</v>
      </c>
      <c r="C1" s="278"/>
      <c r="D1" s="278"/>
      <c r="E1" s="278"/>
      <c r="F1" s="278"/>
      <c r="G1" s="278"/>
    </row>
    <row r="2" spans="2:7" ht="15">
      <c r="B2" s="158" t="s">
        <v>523</v>
      </c>
      <c r="C2" s="278"/>
      <c r="D2" s="278"/>
      <c r="E2" s="278"/>
      <c r="F2" s="278"/>
      <c r="G2" s="278"/>
    </row>
    <row r="3" spans="1:8" s="450" customFormat="1" ht="30">
      <c r="A3" s="419"/>
      <c r="B3" s="451" t="s">
        <v>524</v>
      </c>
      <c r="C3" s="452" t="s">
        <v>525</v>
      </c>
      <c r="D3" s="453" t="s">
        <v>526</v>
      </c>
      <c r="E3" s="452" t="s">
        <v>527</v>
      </c>
      <c r="F3" s="452" t="s">
        <v>528</v>
      </c>
      <c r="G3" s="452" t="s">
        <v>556</v>
      </c>
      <c r="H3" s="454"/>
    </row>
    <row r="4" spans="1:7" ht="15">
      <c r="A4" s="455">
        <v>1</v>
      </c>
      <c r="B4" s="456" t="s">
        <v>530</v>
      </c>
      <c r="C4" s="457">
        <f>81430.08+193313.51+5162056.64+1510867.5</f>
        <v>6947667.7299999995</v>
      </c>
      <c r="D4" s="458"/>
      <c r="E4" s="459"/>
      <c r="F4" s="319"/>
      <c r="G4" s="319">
        <f>C4+D4+E4+F4</f>
        <v>6947667.7299999995</v>
      </c>
    </row>
    <row r="5" spans="1:7" ht="15">
      <c r="A5" s="460">
        <v>2</v>
      </c>
      <c r="B5" s="461" t="s">
        <v>531</v>
      </c>
      <c r="C5" s="462">
        <f>23000+16000+290000+114000</f>
        <v>443000</v>
      </c>
      <c r="D5" s="458">
        <f>30000+10000+10000</f>
        <v>50000</v>
      </c>
      <c r="E5" s="459"/>
      <c r="F5" s="319">
        <f>34</f>
        <v>34</v>
      </c>
      <c r="G5" s="319">
        <f>C5+D5+E5+F5</f>
        <v>493034</v>
      </c>
    </row>
    <row r="6" spans="1:7" ht="15">
      <c r="A6" s="460">
        <v>3</v>
      </c>
      <c r="B6" s="461" t="s">
        <v>16</v>
      </c>
      <c r="C6" s="462">
        <v>75000</v>
      </c>
      <c r="D6" s="458"/>
      <c r="E6" s="459"/>
      <c r="F6" s="319"/>
      <c r="G6" s="319">
        <f>C6+D6+E6+F6</f>
        <v>75000</v>
      </c>
    </row>
    <row r="7" spans="1:7" ht="15">
      <c r="A7" s="460">
        <v>4</v>
      </c>
      <c r="B7" s="461" t="s">
        <v>350</v>
      </c>
      <c r="C7" s="463"/>
      <c r="D7" s="458"/>
      <c r="E7" s="459"/>
      <c r="F7" s="319"/>
      <c r="G7" s="319">
        <f>C7+D7+E7+F7</f>
        <v>0</v>
      </c>
    </row>
    <row r="8" spans="1:7" ht="15">
      <c r="A8" s="460">
        <v>5</v>
      </c>
      <c r="B8" s="461" t="s">
        <v>351</v>
      </c>
      <c r="C8" s="463">
        <v>60000</v>
      </c>
      <c r="D8" s="458">
        <v>30000</v>
      </c>
      <c r="E8" s="459">
        <v>16905</v>
      </c>
      <c r="F8" s="319">
        <f>0.08+4.57</f>
        <v>4.65</v>
      </c>
      <c r="G8" s="319">
        <f>C8+D8+E8+F8</f>
        <v>106909.65</v>
      </c>
    </row>
    <row r="9" spans="1:7" ht="15">
      <c r="A9" s="373"/>
      <c r="B9" s="278"/>
      <c r="C9" s="464">
        <f>C4+C5+C6+C7+C8</f>
        <v>7525667.7299999995</v>
      </c>
      <c r="D9" s="319">
        <f>D4+D5+D6+D7+D8</f>
        <v>80000</v>
      </c>
      <c r="E9" s="319">
        <f>E4+E5+E6+E7+E8</f>
        <v>16905</v>
      </c>
      <c r="F9" s="319">
        <f>F4+F5+F6+F7+F8</f>
        <v>38.65</v>
      </c>
      <c r="G9" s="319">
        <f>C9+D9+E9+F9</f>
        <v>7622611.38</v>
      </c>
    </row>
    <row r="10" spans="2:7" ht="15">
      <c r="B10" s="465" t="s">
        <v>532</v>
      </c>
      <c r="C10" s="466"/>
      <c r="D10" s="278"/>
      <c r="E10" s="278"/>
      <c r="F10" s="278"/>
      <c r="G10" s="278"/>
    </row>
    <row r="11" spans="1:7" ht="26.25" customHeight="1">
      <c r="A11" s="419"/>
      <c r="B11" s="451" t="s">
        <v>524</v>
      </c>
      <c r="C11" s="452" t="s">
        <v>533</v>
      </c>
      <c r="D11" s="453" t="s">
        <v>534</v>
      </c>
      <c r="E11" s="452" t="s">
        <v>535</v>
      </c>
      <c r="F11" s="452" t="s">
        <v>536</v>
      </c>
      <c r="G11" s="452" t="s">
        <v>557</v>
      </c>
    </row>
    <row r="12" spans="1:7" ht="15">
      <c r="A12" s="455">
        <v>1</v>
      </c>
      <c r="B12" s="456" t="s">
        <v>530</v>
      </c>
      <c r="C12" s="457">
        <f>81430.08+193313.51+5162056.64+1510867.5</f>
        <v>6947667.7299999995</v>
      </c>
      <c r="D12" s="458"/>
      <c r="E12" s="459"/>
      <c r="F12" s="319"/>
      <c r="G12" s="319">
        <f>C12+D12+E12+F12</f>
        <v>6947667.7299999995</v>
      </c>
    </row>
    <row r="13" spans="1:7" ht="15">
      <c r="A13" s="460">
        <v>2</v>
      </c>
      <c r="B13" s="461" t="s">
        <v>531</v>
      </c>
      <c r="C13" s="462">
        <f>23000+16000+290000+114000</f>
        <v>443000</v>
      </c>
      <c r="D13" s="458">
        <f>30000+10000+10000</f>
        <v>50000</v>
      </c>
      <c r="E13" s="459"/>
      <c r="F13" s="319">
        <f>34</f>
        <v>34</v>
      </c>
      <c r="G13" s="319">
        <f>C13+D13+E13+F13</f>
        <v>493034</v>
      </c>
    </row>
    <row r="14" spans="1:7" ht="15">
      <c r="A14" s="460">
        <v>3</v>
      </c>
      <c r="B14" s="461" t="s">
        <v>16</v>
      </c>
      <c r="C14" s="462">
        <v>75000</v>
      </c>
      <c r="D14" s="458"/>
      <c r="E14" s="459"/>
      <c r="F14" s="319"/>
      <c r="G14" s="319">
        <f>C14+D14+E14+F14</f>
        <v>75000</v>
      </c>
    </row>
    <row r="15" spans="1:7" ht="15">
      <c r="A15" s="460">
        <v>4</v>
      </c>
      <c r="B15" s="461" t="s">
        <v>350</v>
      </c>
      <c r="C15" s="463"/>
      <c r="D15" s="458"/>
      <c r="E15" s="459"/>
      <c r="F15" s="319"/>
      <c r="G15" s="319">
        <f>C15+D15+E15+F15</f>
        <v>0</v>
      </c>
    </row>
    <row r="16" spans="1:7" ht="15">
      <c r="A16" s="460">
        <v>5</v>
      </c>
      <c r="B16" s="461" t="s">
        <v>351</v>
      </c>
      <c r="C16" s="463">
        <v>60000</v>
      </c>
      <c r="D16" s="458">
        <v>30000</v>
      </c>
      <c r="E16" s="459">
        <v>16905</v>
      </c>
      <c r="F16" s="319">
        <f>0.08+4.57</f>
        <v>4.65</v>
      </c>
      <c r="G16" s="319">
        <f>C16+D16+E16+F16</f>
        <v>106909.65</v>
      </c>
    </row>
    <row r="17" spans="1:7" ht="15">
      <c r="A17" s="373"/>
      <c r="B17" s="278"/>
      <c r="C17" s="467">
        <f>C12+C13+C14+C15+C16</f>
        <v>7525667.7299999995</v>
      </c>
      <c r="D17" s="319">
        <f>D12+D13+D14+D15+D16</f>
        <v>80000</v>
      </c>
      <c r="E17" s="319">
        <f>E12+E13+E14+E15+E16</f>
        <v>16905</v>
      </c>
      <c r="F17" s="319">
        <f>F12+F13+F14+F15+F16</f>
        <v>38.65</v>
      </c>
      <c r="G17" s="319">
        <f>C17+D17+E17+F17</f>
        <v>7622611.38</v>
      </c>
    </row>
    <row r="18" spans="2:7" ht="15">
      <c r="B18" s="465" t="s">
        <v>538</v>
      </c>
      <c r="C18" s="278"/>
      <c r="D18" s="278"/>
      <c r="E18" s="278"/>
      <c r="F18" s="278"/>
      <c r="G18" s="278"/>
    </row>
    <row r="19" spans="1:7" ht="30">
      <c r="A19" s="419"/>
      <c r="B19" s="451" t="s">
        <v>524</v>
      </c>
      <c r="C19" s="452" t="s">
        <v>533</v>
      </c>
      <c r="D19" s="453" t="s">
        <v>534</v>
      </c>
      <c r="E19" s="452" t="s">
        <v>535</v>
      </c>
      <c r="F19" s="452" t="s">
        <v>536</v>
      </c>
      <c r="G19" s="452" t="s">
        <v>557</v>
      </c>
    </row>
    <row r="20" spans="1:7" ht="15">
      <c r="A20" s="455">
        <v>1</v>
      </c>
      <c r="B20" s="456" t="s">
        <v>530</v>
      </c>
      <c r="C20" s="468">
        <f>C4-C12</f>
        <v>0</v>
      </c>
      <c r="D20" s="468">
        <f>D4-D12</f>
        <v>0</v>
      </c>
      <c r="E20" s="468">
        <f>E4-E12</f>
        <v>0</v>
      </c>
      <c r="F20" s="468">
        <f>F4-F12</f>
        <v>0</v>
      </c>
      <c r="G20" s="468">
        <f>G4-G12</f>
        <v>0</v>
      </c>
    </row>
    <row r="21" spans="1:7" ht="15">
      <c r="A21" s="460">
        <v>2</v>
      </c>
      <c r="B21" s="461" t="s">
        <v>531</v>
      </c>
      <c r="C21" s="468">
        <f>C5-C13</f>
        <v>0</v>
      </c>
      <c r="D21" s="468">
        <f>D5-D13</f>
        <v>0</v>
      </c>
      <c r="E21" s="468">
        <f>E5-E13</f>
        <v>0</v>
      </c>
      <c r="F21" s="468">
        <f>F5-F13</f>
        <v>0</v>
      </c>
      <c r="G21" s="468">
        <f>G5-G13</f>
        <v>0</v>
      </c>
    </row>
    <row r="22" spans="1:7" ht="15">
      <c r="A22" s="460">
        <v>3</v>
      </c>
      <c r="B22" s="461" t="s">
        <v>16</v>
      </c>
      <c r="C22" s="468">
        <f>C6-C14</f>
        <v>0</v>
      </c>
      <c r="D22" s="468">
        <f>D6-D14</f>
        <v>0</v>
      </c>
      <c r="E22" s="468">
        <f>E6-E14</f>
        <v>0</v>
      </c>
      <c r="F22" s="468">
        <f>F6-F14</f>
        <v>0</v>
      </c>
      <c r="G22" s="468">
        <f>G6-G14</f>
        <v>0</v>
      </c>
    </row>
    <row r="23" spans="1:7" ht="15">
      <c r="A23" s="460">
        <v>4</v>
      </c>
      <c r="B23" s="461" t="s">
        <v>350</v>
      </c>
      <c r="C23" s="468">
        <f>C7-C15</f>
        <v>0</v>
      </c>
      <c r="D23" s="468">
        <f>D7-D15</f>
        <v>0</v>
      </c>
      <c r="E23" s="468">
        <f>E7-E15</f>
        <v>0</v>
      </c>
      <c r="F23" s="468">
        <f>F7-F15</f>
        <v>0</v>
      </c>
      <c r="G23" s="468">
        <f>G7-G15</f>
        <v>0</v>
      </c>
    </row>
    <row r="24" spans="1:7" ht="15">
      <c r="A24" s="460">
        <v>5</v>
      </c>
      <c r="B24" s="461" t="s">
        <v>351</v>
      </c>
      <c r="C24" s="468">
        <f>C8-C16</f>
        <v>0</v>
      </c>
      <c r="D24" s="468">
        <f>D8-D16</f>
        <v>0</v>
      </c>
      <c r="E24" s="468">
        <f>E8-E16</f>
        <v>0</v>
      </c>
      <c r="F24" s="468">
        <f>F8-F16</f>
        <v>0</v>
      </c>
      <c r="G24" s="468">
        <f>G8-G16</f>
        <v>0</v>
      </c>
    </row>
    <row r="25" spans="1:7" ht="15">
      <c r="A25" s="373"/>
      <c r="B25" s="278"/>
      <c r="C25" s="468">
        <f>C9-C17</f>
        <v>0</v>
      </c>
      <c r="D25" s="468">
        <f>D9-D17</f>
        <v>0</v>
      </c>
      <c r="E25" s="468">
        <f>E9-E17</f>
        <v>0</v>
      </c>
      <c r="F25" s="468">
        <f>F9-F17</f>
        <v>0</v>
      </c>
      <c r="G25" s="468">
        <f>G9-G17</f>
        <v>0</v>
      </c>
    </row>
    <row r="26" spans="2:7" ht="15">
      <c r="B26" s="465" t="s">
        <v>7</v>
      </c>
      <c r="C26" s="466"/>
      <c r="D26" s="278"/>
      <c r="E26" s="278"/>
      <c r="F26" s="278"/>
      <c r="G26" s="278"/>
    </row>
    <row r="27" spans="1:8" ht="30">
      <c r="A27" s="419"/>
      <c r="B27" s="451" t="s">
        <v>524</v>
      </c>
      <c r="C27" s="452" t="s">
        <v>539</v>
      </c>
      <c r="D27" s="469" t="s">
        <v>540</v>
      </c>
      <c r="E27" s="452" t="s">
        <v>541</v>
      </c>
      <c r="F27" s="452" t="s">
        <v>542</v>
      </c>
      <c r="G27" s="452" t="s">
        <v>558</v>
      </c>
      <c r="H27" s="470" t="s">
        <v>559</v>
      </c>
    </row>
    <row r="28" spans="1:8" ht="15">
      <c r="A28" s="455">
        <v>1</v>
      </c>
      <c r="B28" s="456" t="s">
        <v>530</v>
      </c>
      <c r="C28" s="457">
        <f>81430.08+193313.51+5162056.64+1510867.5</f>
        <v>6947667.7299999995</v>
      </c>
      <c r="D28" s="458"/>
      <c r="E28" s="459"/>
      <c r="F28" s="319"/>
      <c r="G28" s="319">
        <f>C28+D28+E28+F28</f>
        <v>6947667.7299999995</v>
      </c>
      <c r="H28" s="471">
        <f>G28/G12</f>
        <v>1</v>
      </c>
    </row>
    <row r="29" spans="1:8" ht="15">
      <c r="A29" s="460">
        <v>2</v>
      </c>
      <c r="B29" s="461" t="s">
        <v>531</v>
      </c>
      <c r="C29" s="463">
        <f>22517.38+15989.35+289623.44+113919.66</f>
        <v>442049.82999999996</v>
      </c>
      <c r="D29" s="458">
        <f>29952.45+10000+10000</f>
        <v>49952.45</v>
      </c>
      <c r="E29" s="459"/>
      <c r="F29" s="319">
        <v>0</v>
      </c>
      <c r="G29" s="319">
        <f>C29+D29+E29+F29</f>
        <v>492002.27999999997</v>
      </c>
      <c r="H29" s="471">
        <f>G29/G13</f>
        <v>0.9979074059801148</v>
      </c>
    </row>
    <row r="30" spans="1:8" ht="15">
      <c r="A30" s="460">
        <v>3</v>
      </c>
      <c r="B30" s="461" t="s">
        <v>16</v>
      </c>
      <c r="C30" s="463">
        <v>74999.29</v>
      </c>
      <c r="D30" s="458"/>
      <c r="E30" s="459"/>
      <c r="F30" s="319"/>
      <c r="G30" s="319">
        <f>C30+D30+E30+F30</f>
        <v>74999.29</v>
      </c>
      <c r="H30" s="471">
        <f>G30/G14</f>
        <v>0.9999905333333332</v>
      </c>
    </row>
    <row r="31" spans="1:9" ht="15">
      <c r="A31" s="460">
        <v>4</v>
      </c>
      <c r="B31" s="461" t="s">
        <v>350</v>
      </c>
      <c r="C31" s="463"/>
      <c r="D31" s="458"/>
      <c r="E31" s="459"/>
      <c r="F31" s="319"/>
      <c r="G31" s="319">
        <f>C31+D31+E31+F31</f>
        <v>0</v>
      </c>
      <c r="H31" s="471" t="e">
        <f>G31/G15</f>
        <v>#DIV/0!</v>
      </c>
      <c r="I31" s="70"/>
    </row>
    <row r="32" spans="1:8" ht="15">
      <c r="A32" s="460">
        <v>5</v>
      </c>
      <c r="B32" s="461" t="s">
        <v>351</v>
      </c>
      <c r="C32" s="463">
        <v>60000</v>
      </c>
      <c r="D32" s="458">
        <v>29972.19</v>
      </c>
      <c r="E32" s="459">
        <v>16619.18</v>
      </c>
      <c r="F32" s="319">
        <v>0</v>
      </c>
      <c r="G32" s="319">
        <f>C32+D32+E32+F32</f>
        <v>106591.37</v>
      </c>
      <c r="H32" s="471">
        <f>G32/G16</f>
        <v>0.9970229067254452</v>
      </c>
    </row>
    <row r="33" spans="1:8" ht="15">
      <c r="A33" s="373"/>
      <c r="B33" s="278"/>
      <c r="C33" s="467">
        <f>C28+C29+C30+C31+C32</f>
        <v>7524716.85</v>
      </c>
      <c r="D33" s="319">
        <f>D28+D29+D30+D31+D32</f>
        <v>79924.64</v>
      </c>
      <c r="E33" s="319">
        <f>E28+E29+E30+E31+E32</f>
        <v>16619.18</v>
      </c>
      <c r="F33" s="319">
        <f>F28+F29+F30+F31+F32</f>
        <v>0</v>
      </c>
      <c r="G33" s="319">
        <f>C33+D33+E33+F33</f>
        <v>7621260.669999999</v>
      </c>
      <c r="H33" s="471">
        <f>G33/G17</f>
        <v>0.9998228021956432</v>
      </c>
    </row>
    <row r="34" spans="2:7" ht="15">
      <c r="B34" s="465" t="s">
        <v>544</v>
      </c>
      <c r="C34" s="466"/>
      <c r="D34" s="278"/>
      <c r="E34" s="278"/>
      <c r="F34" s="278"/>
      <c r="G34" s="278"/>
    </row>
    <row r="35" spans="1:7" ht="30">
      <c r="A35" s="419"/>
      <c r="B35" s="451" t="s">
        <v>524</v>
      </c>
      <c r="C35" s="452" t="s">
        <v>539</v>
      </c>
      <c r="D35" s="469" t="s">
        <v>540</v>
      </c>
      <c r="E35" s="452" t="s">
        <v>541</v>
      </c>
      <c r="F35" s="452" t="s">
        <v>542</v>
      </c>
      <c r="G35" s="452" t="s">
        <v>558</v>
      </c>
    </row>
    <row r="36" spans="1:7" ht="15">
      <c r="A36" s="455">
        <v>1</v>
      </c>
      <c r="B36" s="456" t="s">
        <v>530</v>
      </c>
      <c r="C36" s="468">
        <f>C12-C28</f>
        <v>0</v>
      </c>
      <c r="D36" s="468">
        <f>D12-D28</f>
        <v>0</v>
      </c>
      <c r="E36" s="468">
        <f>E12-E28</f>
        <v>0</v>
      </c>
      <c r="F36" s="468">
        <f>F12-F28</f>
        <v>0</v>
      </c>
      <c r="G36" s="468">
        <f>G12-G28</f>
        <v>0</v>
      </c>
    </row>
    <row r="37" spans="1:7" ht="15">
      <c r="A37" s="460">
        <v>2</v>
      </c>
      <c r="B37" s="461" t="s">
        <v>531</v>
      </c>
      <c r="C37" s="468">
        <f>C13-C29</f>
        <v>950.1700000000419</v>
      </c>
      <c r="D37" s="468">
        <f>D13-D29</f>
        <v>47.55000000000291</v>
      </c>
      <c r="E37" s="468">
        <f>E13-E29</f>
        <v>0</v>
      </c>
      <c r="F37" s="468">
        <f>F13-F29</f>
        <v>34</v>
      </c>
      <c r="G37" s="468">
        <f>G13-G29</f>
        <v>1031.7200000000303</v>
      </c>
    </row>
    <row r="38" spans="1:7" ht="15">
      <c r="A38" s="460">
        <v>3</v>
      </c>
      <c r="B38" s="461" t="s">
        <v>16</v>
      </c>
      <c r="C38" s="468">
        <f>C14-C30</f>
        <v>0.7100000000064028</v>
      </c>
      <c r="D38" s="468">
        <f>D14-D30</f>
        <v>0</v>
      </c>
      <c r="E38" s="468">
        <f>E14-E30</f>
        <v>0</v>
      </c>
      <c r="F38" s="468">
        <f>F14-F30</f>
        <v>0</v>
      </c>
      <c r="G38" s="468">
        <f>G14-G30</f>
        <v>0.7100000000064028</v>
      </c>
    </row>
    <row r="39" spans="1:7" ht="15">
      <c r="A39" s="460">
        <v>4</v>
      </c>
      <c r="B39" s="461" t="s">
        <v>350</v>
      </c>
      <c r="C39" s="468">
        <f>C15-C31</f>
        <v>0</v>
      </c>
      <c r="D39" s="468">
        <f>D15-D31</f>
        <v>0</v>
      </c>
      <c r="E39" s="468">
        <f>E15-E31</f>
        <v>0</v>
      </c>
      <c r="F39" s="468">
        <f>F15-F31</f>
        <v>0</v>
      </c>
      <c r="G39" s="468">
        <f>G15-G31</f>
        <v>0</v>
      </c>
    </row>
    <row r="40" spans="1:7" ht="15">
      <c r="A40" s="460">
        <v>5</v>
      </c>
      <c r="B40" s="461" t="s">
        <v>351</v>
      </c>
      <c r="C40" s="468">
        <f>C16-C32</f>
        <v>0</v>
      </c>
      <c r="D40" s="468">
        <f>D16-D32</f>
        <v>27.81000000000131</v>
      </c>
      <c r="E40" s="468">
        <f>E16-E32</f>
        <v>285.8199999999997</v>
      </c>
      <c r="F40" s="468">
        <f>F16-F32</f>
        <v>4.65</v>
      </c>
      <c r="G40" s="468">
        <f>G16-G32</f>
        <v>318.27999999999884</v>
      </c>
    </row>
    <row r="41" spans="1:7" ht="15">
      <c r="A41" s="373"/>
      <c r="B41" s="278"/>
      <c r="C41" s="468">
        <f>C17-C33</f>
        <v>950.8799999998882</v>
      </c>
      <c r="D41" s="468">
        <f>D17-D33</f>
        <v>75.36000000000058</v>
      </c>
      <c r="E41" s="468">
        <f>E17-E33</f>
        <v>285.8199999999997</v>
      </c>
      <c r="F41" s="468">
        <f>F17-F33</f>
        <v>38.65</v>
      </c>
      <c r="G41" s="468">
        <f>G17-G33</f>
        <v>1350.710000000894</v>
      </c>
    </row>
    <row r="42" spans="2:7" ht="15">
      <c r="B42" s="465" t="s">
        <v>545</v>
      </c>
      <c r="C42" s="466"/>
      <c r="D42" s="278"/>
      <c r="E42" s="278"/>
      <c r="F42" s="278"/>
      <c r="G42" s="278"/>
    </row>
    <row r="43" spans="1:7" ht="30">
      <c r="A43" s="419"/>
      <c r="B43" s="451" t="s">
        <v>524</v>
      </c>
      <c r="C43" s="452" t="s">
        <v>539</v>
      </c>
      <c r="D43" s="469" t="s">
        <v>540</v>
      </c>
      <c r="E43" s="452" t="s">
        <v>541</v>
      </c>
      <c r="F43" s="452" t="s">
        <v>542</v>
      </c>
      <c r="G43" s="452" t="s">
        <v>558</v>
      </c>
    </row>
    <row r="44" spans="1:7" ht="15">
      <c r="A44" s="455">
        <v>1</v>
      </c>
      <c r="B44" s="456" t="s">
        <v>530</v>
      </c>
      <c r="C44" s="468">
        <f>C4-C28</f>
        <v>0</v>
      </c>
      <c r="D44" s="468">
        <f>D4-D28</f>
        <v>0</v>
      </c>
      <c r="E44" s="468">
        <f>E4-E28</f>
        <v>0</v>
      </c>
      <c r="F44" s="468">
        <f>F4-F28</f>
        <v>0</v>
      </c>
      <c r="G44" s="468">
        <f>G4-G28</f>
        <v>0</v>
      </c>
    </row>
    <row r="45" spans="1:7" ht="15">
      <c r="A45" s="460">
        <v>2</v>
      </c>
      <c r="B45" s="461" t="s">
        <v>531</v>
      </c>
      <c r="C45" s="468">
        <f>C5-C29</f>
        <v>950.1700000000419</v>
      </c>
      <c r="D45" s="468">
        <f>D5-D29</f>
        <v>47.55000000000291</v>
      </c>
      <c r="E45" s="468">
        <f>E5-E29</f>
        <v>0</v>
      </c>
      <c r="F45" s="468">
        <f>F5-F29</f>
        <v>34</v>
      </c>
      <c r="G45" s="468">
        <f>G5-G29</f>
        <v>1031.7200000000303</v>
      </c>
    </row>
    <row r="46" spans="1:7" ht="15">
      <c r="A46" s="460">
        <v>3</v>
      </c>
      <c r="B46" s="461" t="s">
        <v>16</v>
      </c>
      <c r="C46" s="468">
        <f>C6-C30</f>
        <v>0.7100000000064028</v>
      </c>
      <c r="D46" s="468">
        <f>D6-D30</f>
        <v>0</v>
      </c>
      <c r="E46" s="468">
        <f>E6-E30</f>
        <v>0</v>
      </c>
      <c r="F46" s="468">
        <f>F6-F30</f>
        <v>0</v>
      </c>
      <c r="G46" s="468">
        <f>G6-G30</f>
        <v>0.7100000000064028</v>
      </c>
    </row>
    <row r="47" spans="1:7" ht="15">
      <c r="A47" s="460">
        <v>4</v>
      </c>
      <c r="B47" s="461" t="s">
        <v>350</v>
      </c>
      <c r="C47" s="468">
        <f>C7-C31</f>
        <v>0</v>
      </c>
      <c r="D47" s="468">
        <f>D7-D31</f>
        <v>0</v>
      </c>
      <c r="E47" s="468">
        <f>E7-E31</f>
        <v>0</v>
      </c>
      <c r="F47" s="468">
        <f>F7-F31</f>
        <v>0</v>
      </c>
      <c r="G47" s="468">
        <f>G7-G31</f>
        <v>0</v>
      </c>
    </row>
    <row r="48" spans="1:7" ht="15">
      <c r="A48" s="460">
        <v>5</v>
      </c>
      <c r="B48" s="461" t="s">
        <v>351</v>
      </c>
      <c r="C48" s="468">
        <f>C8-C32</f>
        <v>0</v>
      </c>
      <c r="D48" s="468">
        <f>D8-D32</f>
        <v>27.81000000000131</v>
      </c>
      <c r="E48" s="468">
        <f>E8-E32</f>
        <v>285.8199999999997</v>
      </c>
      <c r="F48" s="468">
        <f>F8-F32</f>
        <v>4.65</v>
      </c>
      <c r="G48" s="468">
        <f>G8-G32</f>
        <v>318.27999999999884</v>
      </c>
    </row>
    <row r="49" spans="1:7" ht="15">
      <c r="A49" s="373"/>
      <c r="B49" s="278"/>
      <c r="C49" s="468">
        <f>C9-C33</f>
        <v>950.8799999998882</v>
      </c>
      <c r="D49" s="468">
        <f>D9-D33</f>
        <v>75.36000000000058</v>
      </c>
      <c r="E49" s="468">
        <f>E9-E33</f>
        <v>285.8199999999997</v>
      </c>
      <c r="F49" s="468">
        <f>F9-F33</f>
        <v>38.65</v>
      </c>
      <c r="G49" s="468">
        <f>G9-G33</f>
        <v>1350.710000000894</v>
      </c>
    </row>
    <row r="50" spans="2:7" ht="15.75">
      <c r="B50" s="472" t="s">
        <v>560</v>
      </c>
      <c r="C50" s="278"/>
      <c r="D50" s="278"/>
      <c r="E50" s="278"/>
      <c r="F50" s="278"/>
      <c r="G50" s="278"/>
    </row>
    <row r="51" spans="2:7" ht="15">
      <c r="B51" s="158" t="s">
        <v>523</v>
      </c>
      <c r="C51" s="278"/>
      <c r="D51" s="278"/>
      <c r="E51" s="278"/>
      <c r="F51" s="278"/>
      <c r="G51" s="278"/>
    </row>
    <row r="52" spans="1:7" ht="30">
      <c r="A52" s="419"/>
      <c r="B52" s="451" t="s">
        <v>524</v>
      </c>
      <c r="C52" s="452" t="s">
        <v>525</v>
      </c>
      <c r="D52" s="453" t="s">
        <v>526</v>
      </c>
      <c r="E52" s="452" t="s">
        <v>527</v>
      </c>
      <c r="F52" s="452" t="s">
        <v>528</v>
      </c>
      <c r="G52" s="452" t="s">
        <v>556</v>
      </c>
    </row>
    <row r="53" spans="1:7" ht="15">
      <c r="A53" s="455">
        <v>1</v>
      </c>
      <c r="B53" s="456" t="s">
        <v>530</v>
      </c>
      <c r="C53" s="473">
        <v>1735819.54</v>
      </c>
      <c r="D53" s="458">
        <v>0</v>
      </c>
      <c r="E53" s="459">
        <v>0</v>
      </c>
      <c r="F53" s="319">
        <v>31808.08</v>
      </c>
      <c r="G53" s="319">
        <f>C53+D53+E53+F53</f>
        <v>1767627.62</v>
      </c>
    </row>
    <row r="54" spans="1:7" ht="15">
      <c r="A54" s="460">
        <v>2</v>
      </c>
      <c r="B54" s="461" t="s">
        <v>531</v>
      </c>
      <c r="C54" s="463">
        <v>1587593</v>
      </c>
      <c r="D54" s="458">
        <v>179091</v>
      </c>
      <c r="E54" s="459">
        <v>863.04</v>
      </c>
      <c r="F54" s="319">
        <v>41432.15</v>
      </c>
      <c r="G54" s="319">
        <f>C54+D54+E54+F54</f>
        <v>1808979.19</v>
      </c>
    </row>
    <row r="55" spans="1:7" ht="15">
      <c r="A55" s="460">
        <v>3</v>
      </c>
      <c r="B55" s="461" t="s">
        <v>16</v>
      </c>
      <c r="C55" s="463">
        <v>162400</v>
      </c>
      <c r="D55" s="458">
        <v>0</v>
      </c>
      <c r="E55" s="459">
        <v>0</v>
      </c>
      <c r="F55" s="319">
        <v>0</v>
      </c>
      <c r="G55" s="319">
        <f>C55+D55+E55+F55</f>
        <v>162400</v>
      </c>
    </row>
    <row r="56" spans="1:7" ht="15">
      <c r="A56" s="460">
        <v>4</v>
      </c>
      <c r="B56" s="461" t="s">
        <v>350</v>
      </c>
      <c r="C56" s="463">
        <v>470000</v>
      </c>
      <c r="D56" s="458">
        <v>200000</v>
      </c>
      <c r="E56" s="459">
        <v>4868.26</v>
      </c>
      <c r="F56" s="319">
        <v>131079.1</v>
      </c>
      <c r="G56" s="319">
        <f>C56+D56+E56+F56</f>
        <v>805947.36</v>
      </c>
    </row>
    <row r="57" spans="1:7" ht="15">
      <c r="A57" s="460">
        <v>5</v>
      </c>
      <c r="B57" s="461" t="s">
        <v>351</v>
      </c>
      <c r="C57" s="464">
        <v>3024543</v>
      </c>
      <c r="D57" s="474">
        <v>691036</v>
      </c>
      <c r="E57" s="459">
        <v>192421.56</v>
      </c>
      <c r="F57" s="319">
        <v>358911.04</v>
      </c>
      <c r="G57" s="319">
        <f>C57+D57+E57+F57</f>
        <v>4266911.6</v>
      </c>
    </row>
    <row r="58" spans="1:10" ht="15">
      <c r="A58" s="373"/>
      <c r="B58" s="278"/>
      <c r="C58" s="467">
        <f>C53+C54+C55+C56+C57</f>
        <v>6980355.54</v>
      </c>
      <c r="D58" s="467">
        <f>D53+D54+D55+D56+D57</f>
        <v>1070127</v>
      </c>
      <c r="E58" s="319">
        <f>E53+E54+E55+E56+E57</f>
        <v>198152.86</v>
      </c>
      <c r="F58" s="319">
        <f>F53+F54+F55+F56+F57</f>
        <v>563230.37</v>
      </c>
      <c r="G58" s="319">
        <f>C58+D58+E58+F58</f>
        <v>8811865.77</v>
      </c>
      <c r="J58" s="49">
        <f>28056.74-8000</f>
        <v>20056.74</v>
      </c>
    </row>
    <row r="59" spans="2:7" ht="15">
      <c r="B59" s="465" t="s">
        <v>532</v>
      </c>
      <c r="C59" s="466"/>
      <c r="D59" s="278"/>
      <c r="E59" s="278"/>
      <c r="F59" s="278"/>
      <c r="G59" s="278"/>
    </row>
    <row r="60" spans="1:7" ht="30">
      <c r="A60" s="419"/>
      <c r="B60" s="451" t="s">
        <v>524</v>
      </c>
      <c r="C60" s="452" t="s">
        <v>533</v>
      </c>
      <c r="D60" s="453" t="s">
        <v>534</v>
      </c>
      <c r="E60" s="452" t="s">
        <v>535</v>
      </c>
      <c r="F60" s="452" t="s">
        <v>536</v>
      </c>
      <c r="G60" s="452" t="s">
        <v>557</v>
      </c>
    </row>
    <row r="61" spans="1:7" ht="15">
      <c r="A61" s="455">
        <v>1</v>
      </c>
      <c r="B61" s="456" t="s">
        <v>530</v>
      </c>
      <c r="C61" s="473">
        <v>1735819.54</v>
      </c>
      <c r="D61" s="458">
        <v>0</v>
      </c>
      <c r="E61" s="459">
        <v>0</v>
      </c>
      <c r="F61" s="319">
        <v>31808.08</v>
      </c>
      <c r="G61" s="319">
        <f>C61+D61+E61+F61</f>
        <v>1767627.62</v>
      </c>
    </row>
    <row r="62" spans="1:7" ht="15">
      <c r="A62" s="460">
        <v>2</v>
      </c>
      <c r="B62" s="461" t="s">
        <v>531</v>
      </c>
      <c r="C62" s="463">
        <v>1587593</v>
      </c>
      <c r="D62" s="458">
        <v>179091</v>
      </c>
      <c r="E62" s="459">
        <v>863.04</v>
      </c>
      <c r="F62" s="319">
        <v>41432.15</v>
      </c>
      <c r="G62" s="319">
        <f>C62+D62+E62+F62</f>
        <v>1808979.19</v>
      </c>
    </row>
    <row r="63" spans="1:7" ht="15">
      <c r="A63" s="460">
        <v>3</v>
      </c>
      <c r="B63" s="461" t="s">
        <v>16</v>
      </c>
      <c r="C63" s="463">
        <v>162400</v>
      </c>
      <c r="D63" s="458">
        <v>0</v>
      </c>
      <c r="E63" s="459">
        <v>0</v>
      </c>
      <c r="F63" s="319">
        <v>0</v>
      </c>
      <c r="G63" s="319">
        <f>C63+D63+E63+F63</f>
        <v>162400</v>
      </c>
    </row>
    <row r="64" spans="1:7" ht="15">
      <c r="A64" s="460">
        <v>4</v>
      </c>
      <c r="B64" s="461" t="s">
        <v>350</v>
      </c>
      <c r="C64" s="463">
        <v>470000</v>
      </c>
      <c r="D64" s="458">
        <v>200000</v>
      </c>
      <c r="E64" s="459">
        <v>4868.26</v>
      </c>
      <c r="F64" s="319">
        <v>131079.1</v>
      </c>
      <c r="G64" s="319">
        <f>C64+D64+E64+F64</f>
        <v>805947.36</v>
      </c>
    </row>
    <row r="65" spans="1:7" ht="15">
      <c r="A65" s="460">
        <v>5</v>
      </c>
      <c r="B65" s="461" t="s">
        <v>351</v>
      </c>
      <c r="C65" s="464">
        <v>3024543</v>
      </c>
      <c r="D65" s="474">
        <v>691036</v>
      </c>
      <c r="E65" s="459">
        <v>192421.56</v>
      </c>
      <c r="F65" s="319">
        <v>358911.04</v>
      </c>
      <c r="G65" s="319">
        <f>C65+D65+E65+F65</f>
        <v>4266911.6</v>
      </c>
    </row>
    <row r="66" spans="1:7" ht="15">
      <c r="A66" s="373"/>
      <c r="B66" s="278"/>
      <c r="C66" s="467">
        <f>C61+C62+C63+C64+C65</f>
        <v>6980355.54</v>
      </c>
      <c r="D66" s="467">
        <f>D61+D62+D63+D64+D65</f>
        <v>1070127</v>
      </c>
      <c r="E66" s="319">
        <f>E61+E62+E63+E64+E65</f>
        <v>198152.86</v>
      </c>
      <c r="F66" s="319">
        <f>F61+F62+F63+F64+F65</f>
        <v>563230.37</v>
      </c>
      <c r="G66" s="319">
        <f>C66+D66+E66+F66</f>
        <v>8811865.77</v>
      </c>
    </row>
    <row r="67" spans="2:7" ht="15">
      <c r="B67" s="465" t="s">
        <v>538</v>
      </c>
      <c r="C67" s="278"/>
      <c r="D67" s="278"/>
      <c r="E67" s="278"/>
      <c r="F67" s="278"/>
      <c r="G67" s="278"/>
    </row>
    <row r="68" spans="1:7" ht="30">
      <c r="A68" s="419"/>
      <c r="B68" s="451" t="s">
        <v>524</v>
      </c>
      <c r="C68" s="452" t="s">
        <v>533</v>
      </c>
      <c r="D68" s="453" t="s">
        <v>534</v>
      </c>
      <c r="E68" s="452" t="s">
        <v>535</v>
      </c>
      <c r="F68" s="452" t="s">
        <v>536</v>
      </c>
      <c r="G68" s="452" t="s">
        <v>557</v>
      </c>
    </row>
    <row r="69" spans="1:7" ht="15">
      <c r="A69" s="455">
        <v>1</v>
      </c>
      <c r="B69" s="456" t="s">
        <v>530</v>
      </c>
      <c r="C69" s="468">
        <f>C53-C61</f>
        <v>0</v>
      </c>
      <c r="D69" s="468">
        <f>D53-D61</f>
        <v>0</v>
      </c>
      <c r="E69" s="468">
        <f>E53-E61</f>
        <v>0</v>
      </c>
      <c r="F69" s="468">
        <f>F53-F61</f>
        <v>0</v>
      </c>
      <c r="G69" s="468">
        <f>G53-G61</f>
        <v>0</v>
      </c>
    </row>
    <row r="70" spans="1:7" ht="15">
      <c r="A70" s="460">
        <v>2</v>
      </c>
      <c r="B70" s="461" t="s">
        <v>531</v>
      </c>
      <c r="C70" s="468">
        <f>C54-C62</f>
        <v>0</v>
      </c>
      <c r="D70" s="468">
        <f>D54-D62</f>
        <v>0</v>
      </c>
      <c r="E70" s="468">
        <f>E54-E62</f>
        <v>0</v>
      </c>
      <c r="F70" s="468">
        <f>F54-F62</f>
        <v>0</v>
      </c>
      <c r="G70" s="468">
        <f>G54-G62</f>
        <v>0</v>
      </c>
    </row>
    <row r="71" spans="1:7" ht="15">
      <c r="A71" s="460">
        <v>3</v>
      </c>
      <c r="B71" s="461" t="s">
        <v>16</v>
      </c>
      <c r="C71" s="468">
        <f>C55-C63</f>
        <v>0</v>
      </c>
      <c r="D71" s="468">
        <f>D55-D63</f>
        <v>0</v>
      </c>
      <c r="E71" s="468">
        <f>E55-E63</f>
        <v>0</v>
      </c>
      <c r="F71" s="468">
        <f>F55-F63</f>
        <v>0</v>
      </c>
      <c r="G71" s="468">
        <f>G55-G63</f>
        <v>0</v>
      </c>
    </row>
    <row r="72" spans="1:7" ht="15">
      <c r="A72" s="460">
        <v>4</v>
      </c>
      <c r="B72" s="461" t="s">
        <v>350</v>
      </c>
      <c r="C72" s="468">
        <f>C56-C64</f>
        <v>0</v>
      </c>
      <c r="D72" s="468">
        <f>D56-D64</f>
        <v>0</v>
      </c>
      <c r="E72" s="468">
        <f>E56-E64</f>
        <v>0</v>
      </c>
      <c r="F72" s="468">
        <f>F56-F64</f>
        <v>0</v>
      </c>
      <c r="G72" s="468">
        <f>G56-G64</f>
        <v>0</v>
      </c>
    </row>
    <row r="73" spans="1:7" ht="15">
      <c r="A73" s="460">
        <v>5</v>
      </c>
      <c r="B73" s="461" t="s">
        <v>351</v>
      </c>
      <c r="C73" s="468">
        <f>C57-C65</f>
        <v>0</v>
      </c>
      <c r="D73" s="468">
        <f>D57-D65</f>
        <v>0</v>
      </c>
      <c r="E73" s="468">
        <f>E57-E65</f>
        <v>0</v>
      </c>
      <c r="F73" s="468">
        <f>F57-F65</f>
        <v>0</v>
      </c>
      <c r="G73" s="468">
        <f>G57-G65</f>
        <v>0</v>
      </c>
    </row>
    <row r="74" spans="1:7" ht="15">
      <c r="A74" s="373"/>
      <c r="B74" s="278"/>
      <c r="C74" s="475">
        <f>C58-C66</f>
        <v>0</v>
      </c>
      <c r="D74" s="468">
        <f>D58-D66</f>
        <v>0</v>
      </c>
      <c r="E74" s="468">
        <f>E58-E66</f>
        <v>0</v>
      </c>
      <c r="F74" s="468">
        <f>F58-F66</f>
        <v>0</v>
      </c>
      <c r="G74" s="468">
        <f>G58-G66</f>
        <v>0</v>
      </c>
    </row>
    <row r="75" spans="2:7" ht="15">
      <c r="B75" s="465" t="s">
        <v>7</v>
      </c>
      <c r="C75" s="466"/>
      <c r="D75" s="278"/>
      <c r="E75" s="278"/>
      <c r="F75" s="278"/>
      <c r="G75" s="278"/>
    </row>
    <row r="76" spans="1:8" ht="30">
      <c r="A76" s="419"/>
      <c r="B76" s="451" t="s">
        <v>524</v>
      </c>
      <c r="C76" s="452" t="s">
        <v>539</v>
      </c>
      <c r="D76" s="469" t="s">
        <v>540</v>
      </c>
      <c r="E76" s="452" t="s">
        <v>541</v>
      </c>
      <c r="F76" s="452" t="s">
        <v>542</v>
      </c>
      <c r="G76" s="452" t="s">
        <v>558</v>
      </c>
      <c r="H76" s="476" t="s">
        <v>550</v>
      </c>
    </row>
    <row r="77" spans="1:8" ht="15">
      <c r="A77" s="455">
        <v>1</v>
      </c>
      <c r="B77" s="456" t="s">
        <v>530</v>
      </c>
      <c r="C77" s="473">
        <v>1735819.54</v>
      </c>
      <c r="D77" s="458">
        <v>0</v>
      </c>
      <c r="E77" s="459">
        <v>0</v>
      </c>
      <c r="F77" s="319">
        <v>26527.9</v>
      </c>
      <c r="G77" s="319">
        <f>SUM(C77:F77)</f>
        <v>1762347.44</v>
      </c>
      <c r="H77" s="471">
        <f>G77/G61</f>
        <v>0.9970128436893285</v>
      </c>
    </row>
    <row r="78" spans="1:8" ht="15">
      <c r="A78" s="460">
        <v>2</v>
      </c>
      <c r="B78" s="461" t="s">
        <v>531</v>
      </c>
      <c r="C78" s="463">
        <f>1570503.53-1092.8</f>
        <v>1569410.73</v>
      </c>
      <c r="D78" s="458">
        <v>178729.27</v>
      </c>
      <c r="E78" s="459">
        <v>863.04</v>
      </c>
      <c r="F78" s="319">
        <v>25480.59</v>
      </c>
      <c r="G78" s="319">
        <f>SUM(C78:F78)</f>
        <v>1774483.6300000001</v>
      </c>
      <c r="H78" s="471">
        <f>G78/G62</f>
        <v>0.9809309249157256</v>
      </c>
    </row>
    <row r="79" spans="1:8" ht="15">
      <c r="A79" s="460">
        <v>3</v>
      </c>
      <c r="B79" s="461" t="s">
        <v>16</v>
      </c>
      <c r="C79" s="463">
        <v>156962.38</v>
      </c>
      <c r="D79" s="458">
        <v>0</v>
      </c>
      <c r="E79" s="459">
        <v>0</v>
      </c>
      <c r="F79" s="319">
        <v>0</v>
      </c>
      <c r="G79" s="319">
        <f>SUM(C79:F79)</f>
        <v>156962.38</v>
      </c>
      <c r="H79" s="471">
        <f>G79/G63</f>
        <v>0.966517118226601</v>
      </c>
    </row>
    <row r="80" spans="1:8" ht="15">
      <c r="A80" s="460">
        <v>4</v>
      </c>
      <c r="B80" s="461" t="s">
        <v>350</v>
      </c>
      <c r="C80" s="463">
        <v>469940</v>
      </c>
      <c r="D80" s="458">
        <v>199570</v>
      </c>
      <c r="E80" s="459">
        <v>4768.26</v>
      </c>
      <c r="F80" s="319">
        <v>122769.68</v>
      </c>
      <c r="G80" s="319">
        <f>SUM(C80:F80)</f>
        <v>797047.94</v>
      </c>
      <c r="H80" s="471">
        <f>G80/G64</f>
        <v>0.9889578148131163</v>
      </c>
    </row>
    <row r="81" spans="1:8" ht="15">
      <c r="A81" s="460">
        <v>5</v>
      </c>
      <c r="B81" s="461" t="s">
        <v>351</v>
      </c>
      <c r="C81" s="463">
        <v>3020629</v>
      </c>
      <c r="D81" s="458">
        <v>691030</v>
      </c>
      <c r="E81" s="459">
        <v>192302.8</v>
      </c>
      <c r="F81" s="319">
        <v>224410</v>
      </c>
      <c r="G81" s="319">
        <f>SUM(C81:F81)</f>
        <v>4128371.8</v>
      </c>
      <c r="H81" s="471">
        <f>G81/G65</f>
        <v>0.9675315982641872</v>
      </c>
    </row>
    <row r="82" spans="1:8" ht="15">
      <c r="A82" s="373"/>
      <c r="B82" s="278"/>
      <c r="C82" s="319">
        <f>C77+C78+C79+C80+C81</f>
        <v>6952761.65</v>
      </c>
      <c r="D82" s="467">
        <f>D77+D78+D79+D80+D81</f>
        <v>1069329.27</v>
      </c>
      <c r="E82" s="319">
        <f>E77+E78+E79+E80+E81</f>
        <v>197934.09999999998</v>
      </c>
      <c r="F82" s="319">
        <f>F77+F78+F79+F80+F81</f>
        <v>399188.17</v>
      </c>
      <c r="G82" s="319">
        <f>C82+D82+E82+F82</f>
        <v>8619213.19</v>
      </c>
      <c r="H82" s="471">
        <f>G82/G66</f>
        <v>0.9781371408702245</v>
      </c>
    </row>
    <row r="83" spans="2:7" ht="15">
      <c r="B83" s="465" t="s">
        <v>544</v>
      </c>
      <c r="C83" s="466"/>
      <c r="D83" s="278"/>
      <c r="E83" s="278"/>
      <c r="F83" s="278"/>
      <c r="G83" s="278"/>
    </row>
    <row r="84" spans="1:7" ht="30">
      <c r="A84" s="419"/>
      <c r="B84" s="451" t="s">
        <v>524</v>
      </c>
      <c r="C84" s="452" t="s">
        <v>539</v>
      </c>
      <c r="D84" s="469" t="s">
        <v>540</v>
      </c>
      <c r="E84" s="452" t="s">
        <v>541</v>
      </c>
      <c r="F84" s="452" t="s">
        <v>542</v>
      </c>
      <c r="G84" s="452" t="s">
        <v>558</v>
      </c>
    </row>
    <row r="85" spans="1:7" ht="15">
      <c r="A85" s="455">
        <v>1</v>
      </c>
      <c r="B85" s="456" t="s">
        <v>530</v>
      </c>
      <c r="C85" s="468">
        <f>C61-C77</f>
        <v>0</v>
      </c>
      <c r="D85" s="468">
        <f>D61-D77</f>
        <v>0</v>
      </c>
      <c r="E85" s="468">
        <f>E61-E77</f>
        <v>0</v>
      </c>
      <c r="F85" s="468">
        <f>F61-F77</f>
        <v>5280.18</v>
      </c>
      <c r="G85" s="468">
        <f>G61-G77</f>
        <v>5280.180000000168</v>
      </c>
    </row>
    <row r="86" spans="1:7" ht="15">
      <c r="A86" s="460">
        <v>2</v>
      </c>
      <c r="B86" s="461" t="s">
        <v>531</v>
      </c>
      <c r="C86" s="468">
        <f>C62-C78</f>
        <v>18182.27000000002</v>
      </c>
      <c r="D86" s="468">
        <f>D62-D78</f>
        <v>361.7300000000105</v>
      </c>
      <c r="E86" s="468">
        <f>E62-E78</f>
        <v>0</v>
      </c>
      <c r="F86" s="468">
        <f>F62-F78</f>
        <v>15951.560000000001</v>
      </c>
      <c r="G86" s="468">
        <f>G62-G78</f>
        <v>34495.55999999982</v>
      </c>
    </row>
    <row r="87" spans="1:7" ht="15">
      <c r="A87" s="460">
        <v>3</v>
      </c>
      <c r="B87" s="461" t="s">
        <v>16</v>
      </c>
      <c r="C87" s="468">
        <f>C63-C79</f>
        <v>5437.619999999995</v>
      </c>
      <c r="D87" s="468">
        <f>D63-D79</f>
        <v>0</v>
      </c>
      <c r="E87" s="468">
        <f>E63-E79</f>
        <v>0</v>
      </c>
      <c r="F87" s="468">
        <f>F63-F79</f>
        <v>0</v>
      </c>
      <c r="G87" s="468">
        <f>G63-G79</f>
        <v>5437.619999999995</v>
      </c>
    </row>
    <row r="88" spans="1:7" ht="15">
      <c r="A88" s="460">
        <v>4</v>
      </c>
      <c r="B88" s="461" t="s">
        <v>350</v>
      </c>
      <c r="C88" s="468">
        <f>C64-C80</f>
        <v>60</v>
      </c>
      <c r="D88" s="468">
        <f>D64-D80</f>
        <v>430</v>
      </c>
      <c r="E88" s="468">
        <f>E64-E80</f>
        <v>100</v>
      </c>
      <c r="F88" s="468">
        <f>F64-F80</f>
        <v>8309.420000000013</v>
      </c>
      <c r="G88" s="468">
        <f>G64-G80</f>
        <v>8899.420000000042</v>
      </c>
    </row>
    <row r="89" spans="1:7" ht="15">
      <c r="A89" s="460">
        <v>5</v>
      </c>
      <c r="B89" s="461" t="s">
        <v>351</v>
      </c>
      <c r="C89" s="468">
        <f>C65-C81</f>
        <v>3914</v>
      </c>
      <c r="D89" s="475">
        <f>D65-D81</f>
        <v>6</v>
      </c>
      <c r="E89" s="468">
        <f>E65-E81</f>
        <v>118.76000000000931</v>
      </c>
      <c r="F89" s="468">
        <f>F65-F81</f>
        <v>134501.03999999998</v>
      </c>
      <c r="G89" s="468">
        <f>G65-G81</f>
        <v>138539.7999999998</v>
      </c>
    </row>
    <row r="90" spans="1:7" ht="15">
      <c r="A90" s="373"/>
      <c r="B90" s="278"/>
      <c r="C90" s="475">
        <f>C66-C82</f>
        <v>27593.889999999665</v>
      </c>
      <c r="D90" s="475">
        <f>D66-D82</f>
        <v>797.7299999999814</v>
      </c>
      <c r="E90" s="468">
        <f>E66-E82</f>
        <v>218.7600000000093</v>
      </c>
      <c r="F90" s="468">
        <f>F66-F82</f>
        <v>164042.2</v>
      </c>
      <c r="G90" s="468">
        <f>G66-G82</f>
        <v>192652.58000000007</v>
      </c>
    </row>
    <row r="91" spans="2:7" ht="15">
      <c r="B91" s="465" t="s">
        <v>545</v>
      </c>
      <c r="C91" s="466"/>
      <c r="D91" s="278"/>
      <c r="E91" s="278"/>
      <c r="F91" s="278"/>
      <c r="G91" s="278"/>
    </row>
    <row r="92" spans="1:7" ht="30">
      <c r="A92" s="419"/>
      <c r="B92" s="451" t="s">
        <v>524</v>
      </c>
      <c r="C92" s="452" t="s">
        <v>539</v>
      </c>
      <c r="D92" s="469" t="s">
        <v>540</v>
      </c>
      <c r="E92" s="452" t="s">
        <v>541</v>
      </c>
      <c r="F92" s="452" t="s">
        <v>542</v>
      </c>
      <c r="G92" s="452" t="s">
        <v>558</v>
      </c>
    </row>
    <row r="93" spans="1:7" ht="15">
      <c r="A93" s="455">
        <v>1</v>
      </c>
      <c r="B93" s="456" t="s">
        <v>530</v>
      </c>
      <c r="C93" s="468">
        <f>C53-C77</f>
        <v>0</v>
      </c>
      <c r="D93" s="468">
        <f>D53-D77</f>
        <v>0</v>
      </c>
      <c r="E93" s="468">
        <f>E53-E77</f>
        <v>0</v>
      </c>
      <c r="F93" s="468">
        <f>F53-F77</f>
        <v>5280.18</v>
      </c>
      <c r="G93" s="468">
        <f>G53-G77</f>
        <v>5280.180000000168</v>
      </c>
    </row>
    <row r="94" spans="1:7" ht="15">
      <c r="A94" s="460">
        <v>2</v>
      </c>
      <c r="B94" s="461" t="s">
        <v>531</v>
      </c>
      <c r="C94" s="468">
        <f>C54-C78</f>
        <v>18182.27000000002</v>
      </c>
      <c r="D94" s="468">
        <f>D54-D78</f>
        <v>361.7300000000105</v>
      </c>
      <c r="E94" s="468">
        <f>E54-E78</f>
        <v>0</v>
      </c>
      <c r="F94" s="468">
        <f>F54-F78</f>
        <v>15951.560000000001</v>
      </c>
      <c r="G94" s="468">
        <f>G54-G78</f>
        <v>34495.55999999982</v>
      </c>
    </row>
    <row r="95" spans="1:7" ht="15">
      <c r="A95" s="460">
        <v>3</v>
      </c>
      <c r="B95" s="461" t="s">
        <v>16</v>
      </c>
      <c r="C95" s="468">
        <f>C55-C79</f>
        <v>5437.619999999995</v>
      </c>
      <c r="D95" s="468">
        <f>D55-D79</f>
        <v>0</v>
      </c>
      <c r="E95" s="468">
        <f>E55-E79</f>
        <v>0</v>
      </c>
      <c r="F95" s="468">
        <f>F55-F79</f>
        <v>0</v>
      </c>
      <c r="G95" s="468">
        <f>G55-G79</f>
        <v>5437.619999999995</v>
      </c>
    </row>
    <row r="96" spans="1:7" ht="15">
      <c r="A96" s="460">
        <v>4</v>
      </c>
      <c r="B96" s="461" t="s">
        <v>350</v>
      </c>
      <c r="C96" s="468">
        <f>C56-C80</f>
        <v>60</v>
      </c>
      <c r="D96" s="468">
        <f>D56-D80</f>
        <v>430</v>
      </c>
      <c r="E96" s="468">
        <f>E56-E80</f>
        <v>100</v>
      </c>
      <c r="F96" s="468">
        <f>F56-F80</f>
        <v>8309.420000000013</v>
      </c>
      <c r="G96" s="468">
        <f>G56-G80</f>
        <v>8899.420000000042</v>
      </c>
    </row>
    <row r="97" spans="1:7" ht="15">
      <c r="A97" s="460">
        <v>5</v>
      </c>
      <c r="B97" s="461" t="s">
        <v>351</v>
      </c>
      <c r="C97" s="468">
        <f>C57-C81</f>
        <v>3914</v>
      </c>
      <c r="D97" s="475">
        <f>D57-D81</f>
        <v>6</v>
      </c>
      <c r="E97" s="468">
        <f>E57-E81</f>
        <v>118.76000000000931</v>
      </c>
      <c r="F97" s="468">
        <f>F57-F81</f>
        <v>134501.03999999998</v>
      </c>
      <c r="G97" s="468">
        <f>G57-G81</f>
        <v>138539.7999999998</v>
      </c>
    </row>
    <row r="98" spans="1:7" ht="15">
      <c r="A98" s="373"/>
      <c r="B98" s="278"/>
      <c r="C98" s="475">
        <f>C58-C82</f>
        <v>27593.889999999665</v>
      </c>
      <c r="D98" s="475">
        <f>D58-D82</f>
        <v>797.7299999999814</v>
      </c>
      <c r="E98" s="468">
        <f>E58-E82</f>
        <v>218.7600000000093</v>
      </c>
      <c r="F98" s="468">
        <f>F58-F82</f>
        <v>164042.2</v>
      </c>
      <c r="G98" s="468">
        <f>G58-G82</f>
        <v>192652.58000000007</v>
      </c>
    </row>
    <row r="99" spans="2:7" ht="15.75">
      <c r="B99" s="472" t="s">
        <v>561</v>
      </c>
      <c r="C99" s="278"/>
      <c r="D99" s="278"/>
      <c r="E99" s="278"/>
      <c r="F99" s="278"/>
      <c r="G99" s="278"/>
    </row>
    <row r="100" spans="2:7" ht="15">
      <c r="B100" s="158" t="s">
        <v>523</v>
      </c>
      <c r="C100" s="278"/>
      <c r="D100" s="278"/>
      <c r="E100" s="278"/>
      <c r="F100" s="278"/>
      <c r="G100" s="278"/>
    </row>
    <row r="101" spans="1:7" ht="27" customHeight="1">
      <c r="A101" s="419"/>
      <c r="B101" s="451" t="s">
        <v>524</v>
      </c>
      <c r="C101" s="452" t="s">
        <v>525</v>
      </c>
      <c r="D101" s="453" t="s">
        <v>526</v>
      </c>
      <c r="E101" s="452" t="s">
        <v>527</v>
      </c>
      <c r="F101" s="452" t="s">
        <v>528</v>
      </c>
      <c r="G101" s="452" t="s">
        <v>556</v>
      </c>
    </row>
    <row r="102" spans="1:7" ht="15">
      <c r="A102" s="455">
        <v>1</v>
      </c>
      <c r="B102" s="456" t="s">
        <v>530</v>
      </c>
      <c r="C102" s="473">
        <f>23106.8+1389054.04</f>
        <v>1412160.84</v>
      </c>
      <c r="D102" s="458"/>
      <c r="E102" s="459"/>
      <c r="F102" s="319"/>
      <c r="G102" s="319">
        <f>C102+D102+E102+F102</f>
        <v>1412160.84</v>
      </c>
    </row>
    <row r="103" spans="1:8" ht="15">
      <c r="A103" s="460">
        <v>2</v>
      </c>
      <c r="B103" s="461" t="s">
        <v>531</v>
      </c>
      <c r="C103" s="462">
        <f>2000+745235</f>
        <v>747235</v>
      </c>
      <c r="D103" s="458">
        <v>100000</v>
      </c>
      <c r="E103" s="459">
        <v>4200</v>
      </c>
      <c r="F103" s="319"/>
      <c r="G103" s="319">
        <f>C103+D103+E103+F103</f>
        <v>851435</v>
      </c>
      <c r="H103" s="70"/>
    </row>
    <row r="104" spans="1:7" ht="15">
      <c r="A104" s="460">
        <v>3</v>
      </c>
      <c r="B104" s="461" t="s">
        <v>16</v>
      </c>
      <c r="C104" s="462">
        <v>57600</v>
      </c>
      <c r="D104" s="458"/>
      <c r="E104" s="459"/>
      <c r="F104" s="319"/>
      <c r="G104" s="319">
        <f>C104+D104+E104+F104</f>
        <v>57600</v>
      </c>
    </row>
    <row r="105" spans="1:7" ht="15">
      <c r="A105" s="460">
        <v>4</v>
      </c>
      <c r="B105" s="461" t="s">
        <v>350</v>
      </c>
      <c r="C105" s="463"/>
      <c r="D105" s="458"/>
      <c r="E105" s="459"/>
      <c r="F105" s="319"/>
      <c r="G105" s="319">
        <f>C105+D105+E105+F105</f>
        <v>0</v>
      </c>
    </row>
    <row r="106" spans="1:7" ht="15">
      <c r="A106" s="460">
        <v>5</v>
      </c>
      <c r="B106" s="461" t="s">
        <v>351</v>
      </c>
      <c r="C106" s="463">
        <v>10000</v>
      </c>
      <c r="D106" s="458">
        <v>0</v>
      </c>
      <c r="E106" s="459">
        <v>11263</v>
      </c>
      <c r="F106" s="319"/>
      <c r="G106" s="319">
        <f>C106+D106+E106+F106</f>
        <v>21263</v>
      </c>
    </row>
    <row r="107" spans="1:7" ht="15">
      <c r="A107" s="373"/>
      <c r="B107" s="278"/>
      <c r="C107" s="319">
        <f>C102+C103+C104+C105+C106</f>
        <v>2226995.84</v>
      </c>
      <c r="D107" s="467">
        <f>D102+D103+D104+D105+D106</f>
        <v>100000</v>
      </c>
      <c r="E107" s="319">
        <f>E102+E103+E104+E105+E106</f>
        <v>15463</v>
      </c>
      <c r="F107" s="319">
        <f>F102+F103+F104+F105+F106</f>
        <v>0</v>
      </c>
      <c r="G107" s="319">
        <f>C107+D107+E107+F107</f>
        <v>2342458.84</v>
      </c>
    </row>
    <row r="108" spans="2:7" ht="15">
      <c r="B108" s="465" t="s">
        <v>532</v>
      </c>
      <c r="C108" s="466"/>
      <c r="D108" s="278"/>
      <c r="E108" s="278"/>
      <c r="F108" s="278"/>
      <c r="G108" s="278"/>
    </row>
    <row r="109" spans="1:7" ht="27.75" customHeight="1">
      <c r="A109" s="419"/>
      <c r="B109" s="451" t="s">
        <v>524</v>
      </c>
      <c r="C109" s="452" t="s">
        <v>533</v>
      </c>
      <c r="D109" s="453" t="s">
        <v>534</v>
      </c>
      <c r="E109" s="452" t="s">
        <v>535</v>
      </c>
      <c r="F109" s="452" t="s">
        <v>536</v>
      </c>
      <c r="G109" s="452" t="s">
        <v>557</v>
      </c>
    </row>
    <row r="110" spans="1:7" ht="15">
      <c r="A110" s="455">
        <v>1</v>
      </c>
      <c r="B110" s="456" t="s">
        <v>530</v>
      </c>
      <c r="C110" s="473">
        <f>23106.8+1389054.04</f>
        <v>1412160.84</v>
      </c>
      <c r="D110" s="458"/>
      <c r="E110" s="459"/>
      <c r="F110" s="319"/>
      <c r="G110" s="319">
        <f>C110+D110+E110+F110</f>
        <v>1412160.84</v>
      </c>
    </row>
    <row r="111" spans="1:8" ht="15">
      <c r="A111" s="460">
        <v>2</v>
      </c>
      <c r="B111" s="461" t="s">
        <v>531</v>
      </c>
      <c r="C111" s="463">
        <f>2000+745235</f>
        <v>747235</v>
      </c>
      <c r="D111" s="458">
        <v>100000</v>
      </c>
      <c r="E111" s="459">
        <v>4200</v>
      </c>
      <c r="F111" s="319"/>
      <c r="G111" s="319">
        <f>C111+D111+E111+F111</f>
        <v>851435</v>
      </c>
      <c r="H111" s="70"/>
    </row>
    <row r="112" spans="1:8" ht="15">
      <c r="A112" s="460">
        <v>3</v>
      </c>
      <c r="B112" s="461" t="s">
        <v>16</v>
      </c>
      <c r="C112" s="463">
        <v>57600</v>
      </c>
      <c r="D112" s="458"/>
      <c r="E112" s="459"/>
      <c r="F112" s="319"/>
      <c r="G112" s="319">
        <f>C112+D112+E112+F112</f>
        <v>57600</v>
      </c>
      <c r="H112" s="70"/>
    </row>
    <row r="113" spans="1:7" ht="15">
      <c r="A113" s="460">
        <v>4</v>
      </c>
      <c r="B113" s="461" t="s">
        <v>350</v>
      </c>
      <c r="C113" s="463"/>
      <c r="D113" s="458"/>
      <c r="E113" s="459"/>
      <c r="F113" s="319"/>
      <c r="G113" s="319">
        <f>C113+D113+E113+F113</f>
        <v>0</v>
      </c>
    </row>
    <row r="114" spans="1:7" ht="15">
      <c r="A114" s="460">
        <v>5</v>
      </c>
      <c r="B114" s="461" t="s">
        <v>351</v>
      </c>
      <c r="C114" s="463">
        <v>10000</v>
      </c>
      <c r="D114" s="458">
        <v>0</v>
      </c>
      <c r="E114" s="459">
        <v>11263</v>
      </c>
      <c r="F114" s="319"/>
      <c r="G114" s="319">
        <f>C114+D114+E114+F114</f>
        <v>21263</v>
      </c>
    </row>
    <row r="115" spans="1:7" ht="15">
      <c r="A115" s="373"/>
      <c r="B115" s="278"/>
      <c r="C115" s="319">
        <f>C110+C111+C112+C113+C114</f>
        <v>2226995.84</v>
      </c>
      <c r="D115" s="467">
        <f>D110+D111+D112+D113+D114</f>
        <v>100000</v>
      </c>
      <c r="E115" s="319">
        <f>E110+E111+E112+E113+E114</f>
        <v>15463</v>
      </c>
      <c r="F115" s="319">
        <f>F110+F111+F112+F113+F114</f>
        <v>0</v>
      </c>
      <c r="G115" s="319">
        <f>C115+D115+E115+F115</f>
        <v>2342458.84</v>
      </c>
    </row>
    <row r="116" spans="2:7" ht="12" customHeight="1">
      <c r="B116" s="465" t="s">
        <v>538</v>
      </c>
      <c r="C116" s="278"/>
      <c r="D116" s="278"/>
      <c r="E116" s="278"/>
      <c r="F116" s="278"/>
      <c r="G116" s="278"/>
    </row>
    <row r="117" spans="1:7" ht="30">
      <c r="A117" s="419"/>
      <c r="B117" s="451" t="s">
        <v>524</v>
      </c>
      <c r="C117" s="452" t="s">
        <v>533</v>
      </c>
      <c r="D117" s="453" t="s">
        <v>534</v>
      </c>
      <c r="E117" s="452" t="s">
        <v>535</v>
      </c>
      <c r="F117" s="452" t="s">
        <v>536</v>
      </c>
      <c r="G117" s="452" t="s">
        <v>557</v>
      </c>
    </row>
    <row r="118" spans="1:7" ht="15">
      <c r="A118" s="455">
        <v>1</v>
      </c>
      <c r="B118" s="456" t="s">
        <v>530</v>
      </c>
      <c r="C118" s="468">
        <f>C102-C110</f>
        <v>0</v>
      </c>
      <c r="D118" s="468">
        <f>D102-D110</f>
        <v>0</v>
      </c>
      <c r="E118" s="468">
        <f>E102-E110</f>
        <v>0</v>
      </c>
      <c r="F118" s="468">
        <f>F102-F110</f>
        <v>0</v>
      </c>
      <c r="G118" s="468">
        <f>G102-G110</f>
        <v>0</v>
      </c>
    </row>
    <row r="119" spans="1:7" ht="15">
      <c r="A119" s="460">
        <v>2</v>
      </c>
      <c r="B119" s="461" t="s">
        <v>531</v>
      </c>
      <c r="C119" s="468">
        <f>C103-C111</f>
        <v>0</v>
      </c>
      <c r="D119" s="468">
        <f>D103-D111</f>
        <v>0</v>
      </c>
      <c r="E119" s="468">
        <f>E103-E111</f>
        <v>0</v>
      </c>
      <c r="F119" s="468">
        <f>F103-F111</f>
        <v>0</v>
      </c>
      <c r="G119" s="468">
        <f>G103-G111</f>
        <v>0</v>
      </c>
    </row>
    <row r="120" spans="1:7" ht="15">
      <c r="A120" s="460">
        <v>3</v>
      </c>
      <c r="B120" s="461" t="s">
        <v>16</v>
      </c>
      <c r="C120" s="468">
        <f>C104-C112</f>
        <v>0</v>
      </c>
      <c r="D120" s="468">
        <f>D104-D112</f>
        <v>0</v>
      </c>
      <c r="E120" s="468">
        <f>E104-E112</f>
        <v>0</v>
      </c>
      <c r="F120" s="468">
        <f>F104-F112</f>
        <v>0</v>
      </c>
      <c r="G120" s="468">
        <f>G104-G112</f>
        <v>0</v>
      </c>
    </row>
    <row r="121" spans="1:7" ht="15">
      <c r="A121" s="460">
        <v>4</v>
      </c>
      <c r="B121" s="461" t="s">
        <v>350</v>
      </c>
      <c r="C121" s="468">
        <f>C105-C113</f>
        <v>0</v>
      </c>
      <c r="D121" s="468">
        <f>D105-D113</f>
        <v>0</v>
      </c>
      <c r="E121" s="468">
        <f>E105-E113</f>
        <v>0</v>
      </c>
      <c r="F121" s="468">
        <f>F105-F113</f>
        <v>0</v>
      </c>
      <c r="G121" s="468">
        <f>G105-G113</f>
        <v>0</v>
      </c>
    </row>
    <row r="122" spans="1:7" ht="15">
      <c r="A122" s="460">
        <v>5</v>
      </c>
      <c r="B122" s="461" t="s">
        <v>351</v>
      </c>
      <c r="C122" s="468">
        <f>C106-C114</f>
        <v>0</v>
      </c>
      <c r="D122" s="468">
        <f>D106-D114</f>
        <v>0</v>
      </c>
      <c r="E122" s="468">
        <f>E106-E114</f>
        <v>0</v>
      </c>
      <c r="F122" s="468">
        <f>F106-F114</f>
        <v>0</v>
      </c>
      <c r="G122" s="468">
        <f>G106-G114</f>
        <v>0</v>
      </c>
    </row>
    <row r="123" spans="1:7" ht="15">
      <c r="A123" s="373"/>
      <c r="B123" s="278"/>
      <c r="C123" s="468">
        <f>C107-C115</f>
        <v>0</v>
      </c>
      <c r="D123" s="468">
        <f>D107-D115</f>
        <v>0</v>
      </c>
      <c r="E123" s="468">
        <f>E107-E115</f>
        <v>0</v>
      </c>
      <c r="F123" s="468">
        <f>F107-F115</f>
        <v>0</v>
      </c>
      <c r="G123" s="468">
        <f>G107-G115</f>
        <v>0</v>
      </c>
    </row>
    <row r="124" spans="2:7" ht="12.75" customHeight="1">
      <c r="B124" s="465" t="s">
        <v>7</v>
      </c>
      <c r="C124" s="466"/>
      <c r="D124" s="278"/>
      <c r="E124" s="278"/>
      <c r="F124" s="278"/>
      <c r="G124" s="278"/>
    </row>
    <row r="125" spans="1:8" ht="30">
      <c r="A125" s="419"/>
      <c r="B125" s="451" t="s">
        <v>524</v>
      </c>
      <c r="C125" s="452" t="s">
        <v>539</v>
      </c>
      <c r="D125" s="469" t="s">
        <v>540</v>
      </c>
      <c r="E125" s="452" t="s">
        <v>541</v>
      </c>
      <c r="F125" s="452" t="s">
        <v>542</v>
      </c>
      <c r="G125" s="452" t="s">
        <v>558</v>
      </c>
      <c r="H125" s="477" t="s">
        <v>550</v>
      </c>
    </row>
    <row r="126" spans="1:8" ht="15">
      <c r="A126" s="455">
        <v>1</v>
      </c>
      <c r="B126" s="456" t="s">
        <v>530</v>
      </c>
      <c r="C126" s="473">
        <f>23106.8+1389054.04</f>
        <v>1412160.84</v>
      </c>
      <c r="D126" s="458"/>
      <c r="E126" s="459"/>
      <c r="F126" s="319"/>
      <c r="G126" s="319">
        <f>C126+D126+E126+F126</f>
        <v>1412160.84</v>
      </c>
      <c r="H126" s="471">
        <f>G126/G110</f>
        <v>1</v>
      </c>
    </row>
    <row r="127" spans="1:8" ht="15">
      <c r="A127" s="460">
        <v>2</v>
      </c>
      <c r="B127" s="461" t="s">
        <v>531</v>
      </c>
      <c r="C127" s="463">
        <f>2000+741498.59</f>
        <v>743498.59</v>
      </c>
      <c r="D127" s="458">
        <v>99850</v>
      </c>
      <c r="E127" s="459">
        <v>4200</v>
      </c>
      <c r="F127" s="319"/>
      <c r="G127" s="319">
        <f>C127+D127+E127+F127</f>
        <v>847548.59</v>
      </c>
      <c r="H127" s="471">
        <f>G127/G111</f>
        <v>0.9954354589604608</v>
      </c>
    </row>
    <row r="128" spans="1:8" ht="15">
      <c r="A128" s="460">
        <v>3</v>
      </c>
      <c r="B128" s="461" t="s">
        <v>16</v>
      </c>
      <c r="C128" s="463">
        <v>56240.33</v>
      </c>
      <c r="D128" s="458"/>
      <c r="E128" s="459"/>
      <c r="F128" s="319"/>
      <c r="G128" s="319">
        <f>C128+D128+E128+F128</f>
        <v>56240.33</v>
      </c>
      <c r="H128" s="471">
        <f>G128/G112</f>
        <v>0.9763946180555556</v>
      </c>
    </row>
    <row r="129" spans="1:8" ht="15">
      <c r="A129" s="460">
        <v>4</v>
      </c>
      <c r="B129" s="461" t="s">
        <v>350</v>
      </c>
      <c r="C129" s="463"/>
      <c r="D129" s="458"/>
      <c r="E129" s="459"/>
      <c r="F129" s="319"/>
      <c r="G129" s="319">
        <f>C129+D129+E129+F129</f>
        <v>0</v>
      </c>
      <c r="H129" s="471" t="e">
        <f>G129/G113</f>
        <v>#DIV/0!</v>
      </c>
    </row>
    <row r="130" spans="1:8" ht="15">
      <c r="A130" s="460">
        <v>5</v>
      </c>
      <c r="B130" s="461" t="s">
        <v>351</v>
      </c>
      <c r="C130" s="463">
        <v>10000</v>
      </c>
      <c r="D130" s="458">
        <v>0</v>
      </c>
      <c r="E130" s="459">
        <v>6713.76</v>
      </c>
      <c r="F130" s="319"/>
      <c r="G130" s="319">
        <f>C130+D130+E130+F130</f>
        <v>16713.760000000002</v>
      </c>
      <c r="H130" s="471">
        <f>G130/G114</f>
        <v>0.786049005314396</v>
      </c>
    </row>
    <row r="131" spans="1:8" ht="15">
      <c r="A131" s="373"/>
      <c r="B131" s="278"/>
      <c r="C131" s="319">
        <f>C126+C127+C128+C129+C130</f>
        <v>2221899.7600000002</v>
      </c>
      <c r="D131" s="319">
        <f>D126+D127+D128+D129+D130</f>
        <v>99850</v>
      </c>
      <c r="E131" s="319">
        <f>E126+E127+E128+E129+E130</f>
        <v>10913.76</v>
      </c>
      <c r="F131" s="319">
        <f>F126+F127+F128+F129+F130</f>
        <v>0</v>
      </c>
      <c r="G131" s="319">
        <f>C131+D131+E131+F131</f>
        <v>2332663.52</v>
      </c>
      <c r="H131" s="471">
        <f>G131/G115</f>
        <v>0.9958183598222798</v>
      </c>
    </row>
    <row r="132" spans="2:7" ht="15">
      <c r="B132" s="465" t="s">
        <v>544</v>
      </c>
      <c r="C132" s="466"/>
      <c r="D132" s="278"/>
      <c r="E132" s="278"/>
      <c r="F132" s="278"/>
      <c r="G132" s="278"/>
    </row>
    <row r="133" spans="1:7" ht="30">
      <c r="A133" s="419"/>
      <c r="B133" s="451" t="s">
        <v>524</v>
      </c>
      <c r="C133" s="452" t="s">
        <v>539</v>
      </c>
      <c r="D133" s="469" t="s">
        <v>540</v>
      </c>
      <c r="E133" s="452" t="s">
        <v>541</v>
      </c>
      <c r="F133" s="452" t="s">
        <v>542</v>
      </c>
      <c r="G133" s="452" t="s">
        <v>558</v>
      </c>
    </row>
    <row r="134" spans="1:7" ht="15">
      <c r="A134" s="455">
        <v>1</v>
      </c>
      <c r="B134" s="456" t="s">
        <v>530</v>
      </c>
      <c r="C134" s="468">
        <f>C110-C126</f>
        <v>0</v>
      </c>
      <c r="D134" s="468">
        <f>D110-D126</f>
        <v>0</v>
      </c>
      <c r="E134" s="468">
        <f>E110-E126</f>
        <v>0</v>
      </c>
      <c r="F134" s="468">
        <f>F110-F126</f>
        <v>0</v>
      </c>
      <c r="G134" s="468">
        <f>G110-G126</f>
        <v>0</v>
      </c>
    </row>
    <row r="135" spans="1:7" ht="15">
      <c r="A135" s="460">
        <v>2</v>
      </c>
      <c r="B135" s="461" t="s">
        <v>531</v>
      </c>
      <c r="C135" s="468">
        <f>C111-C127</f>
        <v>3736.4100000000326</v>
      </c>
      <c r="D135" s="468">
        <f>D111-D127</f>
        <v>150</v>
      </c>
      <c r="E135" s="468">
        <f>E111-E127</f>
        <v>0</v>
      </c>
      <c r="F135" s="468">
        <f>F111-F127</f>
        <v>0</v>
      </c>
      <c r="G135" s="468">
        <f>G111-G127</f>
        <v>3886.4100000000326</v>
      </c>
    </row>
    <row r="136" spans="1:7" ht="15">
      <c r="A136" s="460">
        <v>3</v>
      </c>
      <c r="B136" s="461" t="s">
        <v>16</v>
      </c>
      <c r="C136" s="468">
        <f>C112-C128</f>
        <v>1359.6699999999983</v>
      </c>
      <c r="D136" s="468">
        <f>D112-D128</f>
        <v>0</v>
      </c>
      <c r="E136" s="468">
        <f>E112-E128</f>
        <v>0</v>
      </c>
      <c r="F136" s="468">
        <f>F112-F128</f>
        <v>0</v>
      </c>
      <c r="G136" s="468">
        <f>G112-G128</f>
        <v>1359.6699999999983</v>
      </c>
    </row>
    <row r="137" spans="1:7" ht="15">
      <c r="A137" s="460">
        <v>4</v>
      </c>
      <c r="B137" s="461" t="s">
        <v>350</v>
      </c>
      <c r="C137" s="468">
        <f>C113-C129</f>
        <v>0</v>
      </c>
      <c r="D137" s="468">
        <f>D113-D129</f>
        <v>0</v>
      </c>
      <c r="E137" s="468">
        <f>E113-E129</f>
        <v>0</v>
      </c>
      <c r="F137" s="468">
        <f>F113-F129</f>
        <v>0</v>
      </c>
      <c r="G137" s="468">
        <f>G113-G129</f>
        <v>0</v>
      </c>
    </row>
    <row r="138" spans="1:7" ht="15">
      <c r="A138" s="460">
        <v>5</v>
      </c>
      <c r="B138" s="461" t="s">
        <v>351</v>
      </c>
      <c r="C138" s="468">
        <f>C114-C130</f>
        <v>0</v>
      </c>
      <c r="D138" s="468">
        <f>D114-D130</f>
        <v>0</v>
      </c>
      <c r="E138" s="468">
        <f>E114-E130</f>
        <v>4549.24</v>
      </c>
      <c r="F138" s="468">
        <f>F114-F130</f>
        <v>0</v>
      </c>
      <c r="G138" s="468">
        <f>G114-G130</f>
        <v>4549.239999999998</v>
      </c>
    </row>
    <row r="139" spans="1:7" ht="15">
      <c r="A139" s="373"/>
      <c r="B139" s="278"/>
      <c r="C139" s="468">
        <f>C115-C131</f>
        <v>5096.079999999609</v>
      </c>
      <c r="D139" s="468">
        <f>D115-D131</f>
        <v>150</v>
      </c>
      <c r="E139" s="468">
        <f>E115-E131</f>
        <v>4549.24</v>
      </c>
      <c r="F139" s="468">
        <f>F115-F131</f>
        <v>0</v>
      </c>
      <c r="G139" s="468">
        <f>G115-G131</f>
        <v>9795.319999999832</v>
      </c>
    </row>
    <row r="140" spans="2:7" ht="15">
      <c r="B140" s="465" t="s">
        <v>545</v>
      </c>
      <c r="C140" s="466"/>
      <c r="D140" s="278"/>
      <c r="E140" s="278"/>
      <c r="F140" s="278"/>
      <c r="G140" s="278"/>
    </row>
    <row r="141" spans="1:7" ht="30">
      <c r="A141" s="419"/>
      <c r="B141" s="451" t="s">
        <v>524</v>
      </c>
      <c r="C141" s="452" t="s">
        <v>539</v>
      </c>
      <c r="D141" s="469" t="s">
        <v>540</v>
      </c>
      <c r="E141" s="452" t="s">
        <v>541</v>
      </c>
      <c r="F141" s="452" t="s">
        <v>542</v>
      </c>
      <c r="G141" s="452" t="s">
        <v>558</v>
      </c>
    </row>
    <row r="142" spans="1:7" ht="15">
      <c r="A142" s="455">
        <v>1</v>
      </c>
      <c r="B142" s="456" t="s">
        <v>530</v>
      </c>
      <c r="C142" s="468">
        <f>C102-C126</f>
        <v>0</v>
      </c>
      <c r="D142" s="468">
        <f>D102-D126</f>
        <v>0</v>
      </c>
      <c r="E142" s="468">
        <f>E102-E126</f>
        <v>0</v>
      </c>
      <c r="F142" s="468">
        <f>F102-F126</f>
        <v>0</v>
      </c>
      <c r="G142" s="468">
        <f>G102-G126</f>
        <v>0</v>
      </c>
    </row>
    <row r="143" spans="1:7" ht="15">
      <c r="A143" s="460">
        <v>2</v>
      </c>
      <c r="B143" s="461" t="s">
        <v>531</v>
      </c>
      <c r="C143" s="468">
        <f>C103-C127</f>
        <v>3736.4100000000326</v>
      </c>
      <c r="D143" s="468">
        <f>D103-D127</f>
        <v>150</v>
      </c>
      <c r="E143" s="468">
        <f>E103-E127</f>
        <v>0</v>
      </c>
      <c r="F143" s="468">
        <f>F103-F127</f>
        <v>0</v>
      </c>
      <c r="G143" s="468">
        <f>G103-G127</f>
        <v>3886.4100000000326</v>
      </c>
    </row>
    <row r="144" spans="1:7" ht="15">
      <c r="A144" s="460">
        <v>3</v>
      </c>
      <c r="B144" s="461" t="s">
        <v>16</v>
      </c>
      <c r="C144" s="468">
        <f>C104-C128</f>
        <v>1359.6699999999983</v>
      </c>
      <c r="D144" s="468">
        <f>D104-D128</f>
        <v>0</v>
      </c>
      <c r="E144" s="468">
        <f>E104-E128</f>
        <v>0</v>
      </c>
      <c r="F144" s="468">
        <f>F104-F128</f>
        <v>0</v>
      </c>
      <c r="G144" s="468">
        <f>G104-G128</f>
        <v>1359.6699999999983</v>
      </c>
    </row>
    <row r="145" spans="1:7" ht="15">
      <c r="A145" s="460">
        <v>4</v>
      </c>
      <c r="B145" s="461" t="s">
        <v>350</v>
      </c>
      <c r="C145" s="468">
        <f>C105-C129</f>
        <v>0</v>
      </c>
      <c r="D145" s="468">
        <f>D105-D129</f>
        <v>0</v>
      </c>
      <c r="E145" s="468">
        <f>E105-E129</f>
        <v>0</v>
      </c>
      <c r="F145" s="468">
        <f>F105-F129</f>
        <v>0</v>
      </c>
      <c r="G145" s="468">
        <f>G105-G129</f>
        <v>0</v>
      </c>
    </row>
    <row r="146" spans="1:7" ht="15">
      <c r="A146" s="460">
        <v>5</v>
      </c>
      <c r="B146" s="461" t="s">
        <v>351</v>
      </c>
      <c r="C146" s="468">
        <f>C106-C130</f>
        <v>0</v>
      </c>
      <c r="D146" s="468">
        <f>D106-D130</f>
        <v>0</v>
      </c>
      <c r="E146" s="468">
        <f>E106-E130</f>
        <v>4549.24</v>
      </c>
      <c r="F146" s="468">
        <f>F106-F130</f>
        <v>0</v>
      </c>
      <c r="G146" s="468">
        <f>G106-G130</f>
        <v>4549.239999999998</v>
      </c>
    </row>
    <row r="147" spans="1:7" ht="15">
      <c r="A147" s="373"/>
      <c r="B147" s="278"/>
      <c r="C147" s="468">
        <f>C107-C131</f>
        <v>5096.079999999609</v>
      </c>
      <c r="D147" s="468">
        <f>D107-D131</f>
        <v>150</v>
      </c>
      <c r="E147" s="468">
        <f>E107-E131</f>
        <v>4549.24</v>
      </c>
      <c r="F147" s="468">
        <f>F107-F131</f>
        <v>0</v>
      </c>
      <c r="G147" s="468">
        <f>G107-G131</f>
        <v>9795.319999999832</v>
      </c>
    </row>
    <row r="148" spans="1:7" ht="15.75">
      <c r="A148" s="478"/>
      <c r="B148" s="479" t="s">
        <v>562</v>
      </c>
      <c r="C148" s="480"/>
      <c r="D148" s="480"/>
      <c r="E148" s="480"/>
      <c r="F148" s="480"/>
      <c r="G148" s="480"/>
    </row>
    <row r="149" spans="1:7" ht="15">
      <c r="A149" s="478"/>
      <c r="B149" s="481" t="s">
        <v>523</v>
      </c>
      <c r="C149" s="480"/>
      <c r="D149" s="480"/>
      <c r="E149" s="480"/>
      <c r="F149" s="480"/>
      <c r="G149" s="480"/>
    </row>
    <row r="150" spans="1:7" ht="24.75" customHeight="1">
      <c r="A150" s="441"/>
      <c r="B150" s="482" t="s">
        <v>524</v>
      </c>
      <c r="C150" s="483" t="s">
        <v>525</v>
      </c>
      <c r="D150" s="484" t="s">
        <v>526</v>
      </c>
      <c r="E150" s="483" t="s">
        <v>527</v>
      </c>
      <c r="F150" s="483" t="s">
        <v>528</v>
      </c>
      <c r="G150" s="483" t="s">
        <v>556</v>
      </c>
    </row>
    <row r="151" spans="1:7" ht="15">
      <c r="A151" s="455">
        <v>1</v>
      </c>
      <c r="B151" s="456" t="s">
        <v>530</v>
      </c>
      <c r="C151" s="463">
        <v>116455.2</v>
      </c>
      <c r="D151" s="319"/>
      <c r="E151" s="319"/>
      <c r="F151" s="319"/>
      <c r="G151" s="319">
        <f>C151+D151+E151+F151</f>
        <v>116455.2</v>
      </c>
    </row>
    <row r="152" spans="1:7" ht="15">
      <c r="A152" s="460">
        <v>2</v>
      </c>
      <c r="B152" s="461" t="s">
        <v>531</v>
      </c>
      <c r="C152" s="463">
        <v>65000</v>
      </c>
      <c r="D152" s="319"/>
      <c r="E152" s="319"/>
      <c r="F152" s="319"/>
      <c r="G152" s="319">
        <f>C152+D152+E152+F152</f>
        <v>65000</v>
      </c>
    </row>
    <row r="153" spans="1:7" ht="15">
      <c r="A153" s="460">
        <v>3</v>
      </c>
      <c r="B153" s="461" t="s">
        <v>16</v>
      </c>
      <c r="C153" s="463">
        <v>5000</v>
      </c>
      <c r="D153" s="319"/>
      <c r="E153" s="319"/>
      <c r="F153" s="319"/>
      <c r="G153" s="319">
        <f>C153+D153+E153+F153</f>
        <v>5000</v>
      </c>
    </row>
    <row r="154" spans="1:7" ht="15">
      <c r="A154" s="460">
        <v>4</v>
      </c>
      <c r="B154" s="461" t="s">
        <v>350</v>
      </c>
      <c r="C154" s="463">
        <v>30000</v>
      </c>
      <c r="D154" s="319">
        <v>20000</v>
      </c>
      <c r="E154" s="319"/>
      <c r="F154" s="319"/>
      <c r="G154" s="319">
        <f>C154+D154+E154+F154</f>
        <v>50000</v>
      </c>
    </row>
    <row r="155" spans="1:7" ht="15">
      <c r="A155" s="460">
        <v>5</v>
      </c>
      <c r="B155" s="461" t="s">
        <v>351</v>
      </c>
      <c r="C155" s="463">
        <v>50000</v>
      </c>
      <c r="D155" s="319"/>
      <c r="E155" s="319"/>
      <c r="F155" s="319"/>
      <c r="G155" s="319">
        <f>C155+D155+E155+F155</f>
        <v>50000</v>
      </c>
    </row>
    <row r="156" spans="1:7" ht="15">
      <c r="A156" s="373"/>
      <c r="B156" s="278"/>
      <c r="C156" s="319">
        <f>C151+C152+C153+C154+C155</f>
        <v>266455.2</v>
      </c>
      <c r="D156" s="319">
        <f>D151+D152+D153+D154+D155</f>
        <v>20000</v>
      </c>
      <c r="E156" s="319">
        <f>E151+E152+E153+E154+E155</f>
        <v>0</v>
      </c>
      <c r="F156" s="319">
        <f>F151+F152+F153+F154+F155</f>
        <v>0</v>
      </c>
      <c r="G156" s="319">
        <f>C156+D156+E156+F156</f>
        <v>286455.2</v>
      </c>
    </row>
    <row r="157" spans="2:7" ht="15">
      <c r="B157" s="465" t="s">
        <v>532</v>
      </c>
      <c r="C157" s="466"/>
      <c r="D157" s="278"/>
      <c r="E157" s="278"/>
      <c r="F157" s="278"/>
      <c r="G157" s="278"/>
    </row>
    <row r="158" spans="1:7" ht="24.75" customHeight="1">
      <c r="A158" s="419"/>
      <c r="B158" s="451" t="s">
        <v>524</v>
      </c>
      <c r="C158" s="452" t="s">
        <v>533</v>
      </c>
      <c r="D158" s="453" t="s">
        <v>534</v>
      </c>
      <c r="E158" s="452" t="s">
        <v>535</v>
      </c>
      <c r="F158" s="452" t="s">
        <v>536</v>
      </c>
      <c r="G158" s="452" t="s">
        <v>557</v>
      </c>
    </row>
    <row r="159" spans="1:7" ht="15">
      <c r="A159" s="455">
        <v>1</v>
      </c>
      <c r="B159" s="456" t="s">
        <v>530</v>
      </c>
      <c r="C159" s="463">
        <v>116455.2</v>
      </c>
      <c r="D159" s="319"/>
      <c r="E159" s="319"/>
      <c r="F159" s="319"/>
      <c r="G159" s="319">
        <f>C159+D159+E159+F159</f>
        <v>116455.2</v>
      </c>
    </row>
    <row r="160" spans="1:7" ht="15">
      <c r="A160" s="460">
        <v>2</v>
      </c>
      <c r="B160" s="461" t="s">
        <v>531</v>
      </c>
      <c r="C160" s="463">
        <v>65000</v>
      </c>
      <c r="D160" s="319"/>
      <c r="E160" s="319"/>
      <c r="F160" s="319"/>
      <c r="G160" s="319">
        <f>C160+D160+E160+F160</f>
        <v>65000</v>
      </c>
    </row>
    <row r="161" spans="1:7" ht="15">
      <c r="A161" s="460">
        <v>3</v>
      </c>
      <c r="B161" s="461" t="s">
        <v>16</v>
      </c>
      <c r="C161" s="463">
        <v>5000</v>
      </c>
      <c r="D161" s="319"/>
      <c r="E161" s="319"/>
      <c r="F161" s="319"/>
      <c r="G161" s="319">
        <f>C161+D161+E161+F161</f>
        <v>5000</v>
      </c>
    </row>
    <row r="162" spans="1:7" ht="15">
      <c r="A162" s="460">
        <v>4</v>
      </c>
      <c r="B162" s="461" t="s">
        <v>350</v>
      </c>
      <c r="C162" s="463">
        <v>30000</v>
      </c>
      <c r="D162" s="319">
        <v>20000</v>
      </c>
      <c r="E162" s="319"/>
      <c r="F162" s="319"/>
      <c r="G162" s="319">
        <f>C162+D162+E162+F162</f>
        <v>50000</v>
      </c>
    </row>
    <row r="163" spans="1:8" ht="15">
      <c r="A163" s="460">
        <v>5</v>
      </c>
      <c r="B163" s="461" t="s">
        <v>351</v>
      </c>
      <c r="C163" s="463">
        <v>50000</v>
      </c>
      <c r="D163" s="319"/>
      <c r="E163" s="319"/>
      <c r="F163" s="319"/>
      <c r="G163" s="319">
        <f>C163+D163+E163+F163</f>
        <v>50000</v>
      </c>
      <c r="H163" s="75"/>
    </row>
    <row r="164" spans="1:7" ht="15">
      <c r="A164" s="373"/>
      <c r="B164" s="278"/>
      <c r="C164" s="319">
        <f>C159+C160+C161+C162+C163</f>
        <v>266455.2</v>
      </c>
      <c r="D164" s="319">
        <f>D159+D160+D161+D162+D163</f>
        <v>20000</v>
      </c>
      <c r="E164" s="319">
        <f>E159+E160+E161+E162+E163</f>
        <v>0</v>
      </c>
      <c r="F164" s="319">
        <f>F159+F160+F161+F162+F163</f>
        <v>0</v>
      </c>
      <c r="G164" s="319">
        <f>C164+D164+E164+F164</f>
        <v>286455.2</v>
      </c>
    </row>
    <row r="165" spans="2:7" ht="15">
      <c r="B165" s="465" t="s">
        <v>538</v>
      </c>
      <c r="C165" s="278"/>
      <c r="D165" s="278"/>
      <c r="E165" s="278"/>
      <c r="F165" s="278"/>
      <c r="G165" s="278"/>
    </row>
    <row r="166" spans="1:7" ht="30">
      <c r="A166" s="419"/>
      <c r="B166" s="451" t="s">
        <v>524</v>
      </c>
      <c r="C166" s="452" t="s">
        <v>533</v>
      </c>
      <c r="D166" s="453" t="s">
        <v>534</v>
      </c>
      <c r="E166" s="452" t="s">
        <v>535</v>
      </c>
      <c r="F166" s="452" t="s">
        <v>536</v>
      </c>
      <c r="G166" s="452" t="s">
        <v>557</v>
      </c>
    </row>
    <row r="167" spans="1:7" ht="15">
      <c r="A167" s="455">
        <v>1</v>
      </c>
      <c r="B167" s="456" t="s">
        <v>530</v>
      </c>
      <c r="C167" s="319">
        <f>C151-C159</f>
        <v>0</v>
      </c>
      <c r="D167" s="468">
        <f>D151-D159</f>
        <v>0</v>
      </c>
      <c r="E167" s="468">
        <f>E151-E159</f>
        <v>0</v>
      </c>
      <c r="F167" s="468">
        <f>F151-F159</f>
        <v>0</v>
      </c>
      <c r="G167" s="468">
        <f>G151-G159</f>
        <v>0</v>
      </c>
    </row>
    <row r="168" spans="1:7" ht="15">
      <c r="A168" s="460">
        <v>2</v>
      </c>
      <c r="B168" s="461" t="s">
        <v>531</v>
      </c>
      <c r="C168" s="319">
        <f>C152-C160</f>
        <v>0</v>
      </c>
      <c r="D168" s="468">
        <f>D152-D160</f>
        <v>0</v>
      </c>
      <c r="E168" s="468">
        <f>E152-E160</f>
        <v>0</v>
      </c>
      <c r="F168" s="468">
        <f>F152-F160</f>
        <v>0</v>
      </c>
      <c r="G168" s="468">
        <f>G152-G160</f>
        <v>0</v>
      </c>
    </row>
    <row r="169" spans="1:7" ht="15">
      <c r="A169" s="460">
        <v>3</v>
      </c>
      <c r="B169" s="461" t="s">
        <v>16</v>
      </c>
      <c r="C169" s="319">
        <f>C153-C161</f>
        <v>0</v>
      </c>
      <c r="D169" s="468">
        <f>D153-D161</f>
        <v>0</v>
      </c>
      <c r="E169" s="468">
        <f>E153-E161</f>
        <v>0</v>
      </c>
      <c r="F169" s="468">
        <f>F153-F161</f>
        <v>0</v>
      </c>
      <c r="G169" s="468">
        <f>G153-G161</f>
        <v>0</v>
      </c>
    </row>
    <row r="170" spans="1:7" ht="15">
      <c r="A170" s="460">
        <v>4</v>
      </c>
      <c r="B170" s="461" t="s">
        <v>350</v>
      </c>
      <c r="C170" s="319">
        <f>C154-C162</f>
        <v>0</v>
      </c>
      <c r="D170" s="468">
        <f>D154-D162</f>
        <v>0</v>
      </c>
      <c r="E170" s="468">
        <f>E154-E162</f>
        <v>0</v>
      </c>
      <c r="F170" s="468">
        <f>F154-F162</f>
        <v>0</v>
      </c>
      <c r="G170" s="468">
        <f>G154-G162</f>
        <v>0</v>
      </c>
    </row>
    <row r="171" spans="1:7" ht="15">
      <c r="A171" s="460">
        <v>5</v>
      </c>
      <c r="B171" s="461" t="s">
        <v>351</v>
      </c>
      <c r="C171" s="468">
        <f>C155-C163</f>
        <v>0</v>
      </c>
      <c r="D171" s="468">
        <f>D155-D163</f>
        <v>0</v>
      </c>
      <c r="E171" s="468">
        <f>E155-E163</f>
        <v>0</v>
      </c>
      <c r="F171" s="468">
        <f>F155-F163</f>
        <v>0</v>
      </c>
      <c r="G171" s="468">
        <f>G155-G163</f>
        <v>0</v>
      </c>
    </row>
    <row r="172" spans="1:7" ht="15">
      <c r="A172" s="373"/>
      <c r="B172" s="278"/>
      <c r="C172" s="468">
        <f>C156-C164</f>
        <v>0</v>
      </c>
      <c r="D172" s="468">
        <f>D156-D164</f>
        <v>0</v>
      </c>
      <c r="E172" s="468">
        <f>E156-E164</f>
        <v>0</v>
      </c>
      <c r="F172" s="468">
        <f>F156-F164</f>
        <v>0</v>
      </c>
      <c r="G172" s="468">
        <f>G156-G164</f>
        <v>0</v>
      </c>
    </row>
    <row r="173" spans="2:7" ht="15">
      <c r="B173" s="465" t="s">
        <v>7</v>
      </c>
      <c r="C173" s="466"/>
      <c r="D173" s="278"/>
      <c r="E173" s="278"/>
      <c r="F173" s="278"/>
      <c r="G173" s="278"/>
    </row>
    <row r="174" spans="1:8" ht="30">
      <c r="A174" s="419"/>
      <c r="B174" s="451" t="s">
        <v>524</v>
      </c>
      <c r="C174" s="452" t="s">
        <v>539</v>
      </c>
      <c r="D174" s="469" t="s">
        <v>540</v>
      </c>
      <c r="E174" s="452" t="s">
        <v>541</v>
      </c>
      <c r="F174" s="452" t="s">
        <v>542</v>
      </c>
      <c r="G174" s="452" t="s">
        <v>558</v>
      </c>
      <c r="H174" s="477" t="s">
        <v>552</v>
      </c>
    </row>
    <row r="175" spans="1:8" ht="15">
      <c r="A175" s="455">
        <v>1</v>
      </c>
      <c r="B175" s="456" t="s">
        <v>530</v>
      </c>
      <c r="C175" s="473">
        <v>116455.2</v>
      </c>
      <c r="D175" s="319"/>
      <c r="E175" s="319"/>
      <c r="F175" s="319"/>
      <c r="G175" s="319">
        <f>C175+D175+E175+F175</f>
        <v>116455.2</v>
      </c>
      <c r="H175" s="471">
        <f>G175/G159</f>
        <v>1</v>
      </c>
    </row>
    <row r="176" spans="1:8" ht="15">
      <c r="A176" s="460">
        <v>2</v>
      </c>
      <c r="B176" s="461" t="s">
        <v>531</v>
      </c>
      <c r="C176" s="463">
        <v>62327.59</v>
      </c>
      <c r="D176" s="319"/>
      <c r="E176" s="319"/>
      <c r="F176" s="319"/>
      <c r="G176" s="319">
        <f>C176+D176+E176+F176</f>
        <v>62327.59</v>
      </c>
      <c r="H176" s="471">
        <f>G176/G160</f>
        <v>0.9588859999999999</v>
      </c>
    </row>
    <row r="177" spans="1:8" ht="15">
      <c r="A177" s="460">
        <v>3</v>
      </c>
      <c r="B177" s="461" t="s">
        <v>16</v>
      </c>
      <c r="C177" s="463">
        <v>5000</v>
      </c>
      <c r="D177" s="319"/>
      <c r="E177" s="319"/>
      <c r="F177" s="319"/>
      <c r="G177" s="319">
        <f>C177+D177+E177+F177</f>
        <v>5000</v>
      </c>
      <c r="H177" s="471">
        <f>G177/G161</f>
        <v>1</v>
      </c>
    </row>
    <row r="178" spans="1:8" ht="15">
      <c r="A178" s="460">
        <v>4</v>
      </c>
      <c r="B178" s="461" t="s">
        <v>350</v>
      </c>
      <c r="C178" s="463">
        <v>30000</v>
      </c>
      <c r="D178" s="319">
        <v>19300</v>
      </c>
      <c r="E178" s="319"/>
      <c r="F178" s="319"/>
      <c r="G178" s="319">
        <f>C178+D178+E178+F178</f>
        <v>49300</v>
      </c>
      <c r="H178" s="471">
        <f>G178/G162</f>
        <v>0.986</v>
      </c>
    </row>
    <row r="179" spans="1:8" ht="15">
      <c r="A179" s="460">
        <v>5</v>
      </c>
      <c r="B179" s="461" t="s">
        <v>351</v>
      </c>
      <c r="C179" s="463">
        <v>49959.69</v>
      </c>
      <c r="D179" s="319"/>
      <c r="E179" s="319"/>
      <c r="F179" s="319"/>
      <c r="G179" s="319">
        <f>C179+D179+E179+F179</f>
        <v>49959.69</v>
      </c>
      <c r="H179" s="471">
        <f>G179/G163</f>
        <v>0.9991938</v>
      </c>
    </row>
    <row r="180" spans="1:8" ht="15">
      <c r="A180" s="373"/>
      <c r="B180" s="278"/>
      <c r="C180" s="319">
        <f>C175+C176+C177+C178+C179</f>
        <v>263742.48</v>
      </c>
      <c r="D180" s="319">
        <f>D175+D176+D177+D178+D179</f>
        <v>19300</v>
      </c>
      <c r="E180" s="319">
        <f>E175+E176+E177+E178+E179</f>
        <v>0</v>
      </c>
      <c r="F180" s="319">
        <f>F175+F176+F177+F178+F179</f>
        <v>0</v>
      </c>
      <c r="G180" s="319">
        <f>C180+D180+E180+F180</f>
        <v>283042.48</v>
      </c>
      <c r="H180" s="471">
        <f>G180/G164</f>
        <v>0.9880863744138698</v>
      </c>
    </row>
    <row r="181" spans="2:7" ht="15">
      <c r="B181" s="465" t="s">
        <v>544</v>
      </c>
      <c r="C181" s="466"/>
      <c r="D181" s="278"/>
      <c r="E181" s="278"/>
      <c r="F181" s="278"/>
      <c r="G181" s="278"/>
    </row>
    <row r="182" spans="1:7" ht="30">
      <c r="A182" s="419"/>
      <c r="B182" s="451" t="s">
        <v>524</v>
      </c>
      <c r="C182" s="452" t="s">
        <v>539</v>
      </c>
      <c r="D182" s="469" t="s">
        <v>540</v>
      </c>
      <c r="E182" s="452" t="s">
        <v>541</v>
      </c>
      <c r="F182" s="452" t="s">
        <v>542</v>
      </c>
      <c r="G182" s="452" t="s">
        <v>558</v>
      </c>
    </row>
    <row r="183" spans="1:7" ht="15">
      <c r="A183" s="455">
        <v>1</v>
      </c>
      <c r="B183" s="456" t="s">
        <v>530</v>
      </c>
      <c r="C183" s="468">
        <f>C159-C175</f>
        <v>0</v>
      </c>
      <c r="D183" s="468">
        <f>D159-D175</f>
        <v>0</v>
      </c>
      <c r="E183" s="468">
        <f>E159-E175</f>
        <v>0</v>
      </c>
      <c r="F183" s="468">
        <f>F159-F175</f>
        <v>0</v>
      </c>
      <c r="G183" s="468">
        <f>G159-G175</f>
        <v>0</v>
      </c>
    </row>
    <row r="184" spans="1:7" ht="15">
      <c r="A184" s="460">
        <v>2</v>
      </c>
      <c r="B184" s="461" t="s">
        <v>531</v>
      </c>
      <c r="C184" s="468">
        <f>C160-C176</f>
        <v>2672.4100000000035</v>
      </c>
      <c r="D184" s="468">
        <f>D160-D176</f>
        <v>0</v>
      </c>
      <c r="E184" s="468">
        <f>E160-E176</f>
        <v>0</v>
      </c>
      <c r="F184" s="468">
        <f>F160-F176</f>
        <v>0</v>
      </c>
      <c r="G184" s="468">
        <f>G160-G176</f>
        <v>2672.4100000000035</v>
      </c>
    </row>
    <row r="185" spans="1:7" ht="15">
      <c r="A185" s="460">
        <v>3</v>
      </c>
      <c r="B185" s="461" t="s">
        <v>16</v>
      </c>
      <c r="C185" s="468">
        <f>C161-C177</f>
        <v>0</v>
      </c>
      <c r="D185" s="468">
        <f>D161-D177</f>
        <v>0</v>
      </c>
      <c r="E185" s="468">
        <f>E161-E177</f>
        <v>0</v>
      </c>
      <c r="F185" s="468">
        <f>F161-F177</f>
        <v>0</v>
      </c>
      <c r="G185" s="468">
        <f>G161-G177</f>
        <v>0</v>
      </c>
    </row>
    <row r="186" spans="1:7" ht="15">
      <c r="A186" s="460">
        <v>4</v>
      </c>
      <c r="B186" s="461" t="s">
        <v>350</v>
      </c>
      <c r="C186" s="468">
        <f>C162-C178</f>
        <v>0</v>
      </c>
      <c r="D186" s="468">
        <f>D162-D178</f>
        <v>700</v>
      </c>
      <c r="E186" s="468">
        <f>E162-E178</f>
        <v>0</v>
      </c>
      <c r="F186" s="468">
        <f>F162-F178</f>
        <v>0</v>
      </c>
      <c r="G186" s="468">
        <f>G162-G178</f>
        <v>700</v>
      </c>
    </row>
    <row r="187" spans="1:7" ht="15">
      <c r="A187" s="460">
        <v>5</v>
      </c>
      <c r="B187" s="461" t="s">
        <v>351</v>
      </c>
      <c r="C187" s="468">
        <f>C163-C179</f>
        <v>40.30999999999767</v>
      </c>
      <c r="D187" s="468">
        <f>D163-D179</f>
        <v>0</v>
      </c>
      <c r="E187" s="468">
        <f>E163-E179</f>
        <v>0</v>
      </c>
      <c r="F187" s="468">
        <f>F163-F179</f>
        <v>0</v>
      </c>
      <c r="G187" s="468">
        <f>G163-G179</f>
        <v>40.30999999999767</v>
      </c>
    </row>
    <row r="188" spans="1:7" ht="15">
      <c r="A188" s="373"/>
      <c r="B188" s="278"/>
      <c r="C188" s="468">
        <f>C164-C180</f>
        <v>2712.7200000000303</v>
      </c>
      <c r="D188" s="468">
        <f>D164-D180</f>
        <v>700</v>
      </c>
      <c r="E188" s="468">
        <f>E164-E180</f>
        <v>0</v>
      </c>
      <c r="F188" s="468">
        <f>F164-F180</f>
        <v>0</v>
      </c>
      <c r="G188" s="468">
        <f>G164-G180</f>
        <v>3412.7200000000303</v>
      </c>
    </row>
    <row r="189" spans="2:7" ht="15">
      <c r="B189" s="465" t="s">
        <v>545</v>
      </c>
      <c r="C189" s="466"/>
      <c r="D189" s="278"/>
      <c r="E189" s="278"/>
      <c r="F189" s="278"/>
      <c r="G189" s="278"/>
    </row>
    <row r="190" spans="1:7" ht="30">
      <c r="A190" s="419"/>
      <c r="B190" s="451" t="s">
        <v>524</v>
      </c>
      <c r="C190" s="452" t="s">
        <v>539</v>
      </c>
      <c r="D190" s="469" t="s">
        <v>540</v>
      </c>
      <c r="E190" s="452" t="s">
        <v>541</v>
      </c>
      <c r="F190" s="452" t="s">
        <v>542</v>
      </c>
      <c r="G190" s="452" t="s">
        <v>558</v>
      </c>
    </row>
    <row r="191" spans="1:7" ht="15">
      <c r="A191" s="455">
        <v>1</v>
      </c>
      <c r="B191" s="456" t="s">
        <v>530</v>
      </c>
      <c r="C191" s="468">
        <f>C151-C175</f>
        <v>0</v>
      </c>
      <c r="D191" s="468">
        <f>D151-D175</f>
        <v>0</v>
      </c>
      <c r="E191" s="468">
        <f>E151-E175</f>
        <v>0</v>
      </c>
      <c r="F191" s="468">
        <f>F151-F175</f>
        <v>0</v>
      </c>
      <c r="G191" s="468">
        <f>G151-G175</f>
        <v>0</v>
      </c>
    </row>
    <row r="192" spans="1:7" ht="15">
      <c r="A192" s="460">
        <v>2</v>
      </c>
      <c r="B192" s="461" t="s">
        <v>531</v>
      </c>
      <c r="C192" s="468">
        <f>C152-C176</f>
        <v>2672.4100000000035</v>
      </c>
      <c r="D192" s="468">
        <f>D152-D176</f>
        <v>0</v>
      </c>
      <c r="E192" s="468">
        <f>E152-E176</f>
        <v>0</v>
      </c>
      <c r="F192" s="468">
        <f>F152-F176</f>
        <v>0</v>
      </c>
      <c r="G192" s="468">
        <f>G152-G176</f>
        <v>2672.4100000000035</v>
      </c>
    </row>
    <row r="193" spans="1:7" ht="15">
      <c r="A193" s="460">
        <v>3</v>
      </c>
      <c r="B193" s="461" t="s">
        <v>16</v>
      </c>
      <c r="C193" s="468">
        <f>C153-C177</f>
        <v>0</v>
      </c>
      <c r="D193" s="468">
        <f>D153-D177</f>
        <v>0</v>
      </c>
      <c r="E193" s="468">
        <f>E153-E177</f>
        <v>0</v>
      </c>
      <c r="F193" s="468">
        <f>F153-F177</f>
        <v>0</v>
      </c>
      <c r="G193" s="468">
        <f>G153-G177</f>
        <v>0</v>
      </c>
    </row>
    <row r="194" spans="1:7" ht="15">
      <c r="A194" s="460">
        <v>4</v>
      </c>
      <c r="B194" s="461" t="s">
        <v>350</v>
      </c>
      <c r="C194" s="468">
        <f>C154-C178</f>
        <v>0</v>
      </c>
      <c r="D194" s="468">
        <f>D154-D178</f>
        <v>700</v>
      </c>
      <c r="E194" s="468">
        <f>E154-E178</f>
        <v>0</v>
      </c>
      <c r="F194" s="468">
        <f>F154-F178</f>
        <v>0</v>
      </c>
      <c r="G194" s="468">
        <f>G154-G178</f>
        <v>700</v>
      </c>
    </row>
    <row r="195" spans="1:7" ht="15">
      <c r="A195" s="460">
        <v>5</v>
      </c>
      <c r="B195" s="461" t="s">
        <v>351</v>
      </c>
      <c r="C195" s="468">
        <f>C155-C179</f>
        <v>40.30999999999767</v>
      </c>
      <c r="D195" s="468">
        <f>D155-D179</f>
        <v>0</v>
      </c>
      <c r="E195" s="468">
        <f>E155-E179</f>
        <v>0</v>
      </c>
      <c r="F195" s="468">
        <f>F155-F179</f>
        <v>0</v>
      </c>
      <c r="G195" s="468">
        <f>G155-G179</f>
        <v>40.30999999999767</v>
      </c>
    </row>
    <row r="196" spans="1:7" ht="15">
      <c r="A196" s="373"/>
      <c r="B196" s="278"/>
      <c r="C196" s="468">
        <f>C156-C180</f>
        <v>2712.7200000000303</v>
      </c>
      <c r="D196" s="468">
        <f>D156-D180</f>
        <v>700</v>
      </c>
      <c r="E196" s="468">
        <f>E156-E180</f>
        <v>0</v>
      </c>
      <c r="F196" s="468">
        <f>F156-F180</f>
        <v>0</v>
      </c>
      <c r="G196" s="468">
        <f>G156-G180</f>
        <v>3412.7200000000303</v>
      </c>
    </row>
    <row r="197" spans="2:7" ht="15.75">
      <c r="B197" s="472" t="s">
        <v>563</v>
      </c>
      <c r="C197" s="278"/>
      <c r="D197" s="278"/>
      <c r="E197" s="278"/>
      <c r="F197" s="278"/>
      <c r="G197" s="278"/>
    </row>
    <row r="198" spans="2:7" ht="15">
      <c r="B198" s="158" t="s">
        <v>523</v>
      </c>
      <c r="C198" s="278"/>
      <c r="D198" s="278"/>
      <c r="E198" s="278"/>
      <c r="F198" s="278"/>
      <c r="G198" s="278"/>
    </row>
    <row r="199" spans="1:7" ht="30">
      <c r="A199" s="419"/>
      <c r="B199" s="451" t="s">
        <v>524</v>
      </c>
      <c r="C199" s="452" t="s">
        <v>525</v>
      </c>
      <c r="D199" s="453" t="s">
        <v>526</v>
      </c>
      <c r="E199" s="452" t="s">
        <v>527</v>
      </c>
      <c r="F199" s="452" t="s">
        <v>564</v>
      </c>
      <c r="G199" s="452" t="s">
        <v>556</v>
      </c>
    </row>
    <row r="200" spans="1:7" ht="15">
      <c r="A200" s="455">
        <v>1</v>
      </c>
      <c r="B200" s="456" t="s">
        <v>530</v>
      </c>
      <c r="C200" s="473">
        <v>26540.68</v>
      </c>
      <c r="D200" s="319"/>
      <c r="E200" s="319"/>
      <c r="F200" s="319"/>
      <c r="G200" s="319">
        <f>C200+D200+E200+F200</f>
        <v>26540.68</v>
      </c>
    </row>
  </sheetData>
  <sheetProtection/>
  <printOptions/>
  <pageMargins left="0.118110236220472" right="0.196850393700787" top="0.393700787401575" bottom="0.590551181102362" header="0.31496062992126" footer="0.511811023622047"/>
  <pageSetup horizontalDpi="300" verticalDpi="300" orientation="portrait" scale="8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version/>
  <cp:contentType/>
  <cp:contentStatus/>
</cp:coreProperties>
</file>